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fileSharing readOnlyRecommended="1"/>
  <workbookPr defaultThemeVersion="166925"/>
  <mc:AlternateContent xmlns:mc="http://schemas.openxmlformats.org/markup-compatibility/2006">
    <mc:Choice Requires="x15">
      <x15ac:absPath xmlns:x15ac="http://schemas.microsoft.com/office/spreadsheetml/2010/11/ac" url="C:\Users\ricardo.luevano\Desktop\"/>
    </mc:Choice>
  </mc:AlternateContent>
  <xr:revisionPtr revIDLastSave="0" documentId="8_{5B33902B-A4D4-40C1-8F51-329071448F99}" xr6:coauthVersionLast="47" xr6:coauthVersionMax="47" xr10:uidLastSave="{00000000-0000-0000-0000-000000000000}"/>
  <bookViews>
    <workbookView xWindow="-110" yWindow="-110" windowWidth="19420" windowHeight="10300" tabRatio="777" activeTab="6" xr2:uid="{00000000-000D-0000-FFFF-FFFF00000000}"/>
  </bookViews>
  <sheets>
    <sheet name="Introducción" sheetId="45" r:id="rId1"/>
    <sheet name="MAJ Variables" sheetId="46" r:id="rId2"/>
    <sheet name="MAJ Base de Datos" sheetId="35" r:id="rId3"/>
    <sheet name="MAJ Tipo de SO" sheetId="34" r:id="rId4"/>
    <sheet name="MAJ Entidad" sheetId="20" r:id="rId5"/>
    <sheet name="MAJ Descripción " sheetId="50" r:id="rId6"/>
    <sheet name="MAJ Evidencias" sheetId="51" r:id="rId7"/>
  </sheets>
  <definedNames>
    <definedName name="_xlnm._FilterDatabase" localSheetId="2" hidden="1">'MAJ Base de Datos'!$A$3:$Y$127</definedName>
    <definedName name="_xlnm._FilterDatabase" localSheetId="4" hidden="1">'MAJ Entidad'!$A$1:$J$1</definedName>
    <definedName name="_xlnm._FilterDatabase" localSheetId="6" hidden="1">'MAJ Evidencias'!$A$2:$T$2</definedName>
    <definedName name="_xlnm._FilterDatabase" localSheetId="3" hidden="1">'MAJ Tipo de SO'!$A$1:$I$7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9" i="35" l="1"/>
  <c r="J34" i="20"/>
  <c r="J33" i="20"/>
  <c r="J32" i="20"/>
  <c r="J31" i="20"/>
  <c r="J30" i="20"/>
  <c r="J29" i="20"/>
  <c r="J28" i="20"/>
  <c r="J27" i="20"/>
  <c r="J26" i="20"/>
  <c r="J25" i="20"/>
  <c r="J24" i="20"/>
  <c r="J23" i="20"/>
  <c r="J22" i="20"/>
  <c r="J21" i="20"/>
  <c r="J20" i="20"/>
  <c r="J19" i="20"/>
  <c r="J18" i="20"/>
  <c r="J17" i="20"/>
  <c r="J16" i="20"/>
  <c r="J15" i="20"/>
  <c r="J14" i="20"/>
  <c r="J13" i="20"/>
  <c r="J12" i="20"/>
  <c r="J11" i="20"/>
  <c r="J10" i="20"/>
  <c r="J9" i="20"/>
  <c r="J8" i="20"/>
  <c r="J7" i="20"/>
  <c r="J6" i="20"/>
  <c r="J5" i="20"/>
  <c r="J4" i="20"/>
  <c r="J3" i="20"/>
  <c r="J2" i="20"/>
  <c r="V3" i="35" l="1"/>
  <c r="W3" i="35"/>
  <c r="Y3" i="35"/>
  <c r="H3" i="35"/>
  <c r="I3" i="35"/>
  <c r="J3" i="35"/>
  <c r="K3" i="35"/>
  <c r="L3" i="35"/>
  <c r="N3" i="35"/>
  <c r="O3" i="35"/>
  <c r="P3" i="35"/>
  <c r="G127" i="35"/>
  <c r="G126" i="35"/>
  <c r="G125" i="35"/>
  <c r="G124" i="35"/>
  <c r="G123" i="35"/>
  <c r="G122" i="35"/>
  <c r="G121" i="35"/>
  <c r="G120" i="35"/>
  <c r="G119" i="35"/>
  <c r="G118" i="35"/>
  <c r="G117" i="35"/>
  <c r="G116" i="35"/>
  <c r="G115" i="35"/>
  <c r="G114" i="35"/>
  <c r="G113" i="35"/>
  <c r="G112" i="35"/>
  <c r="G111" i="35"/>
  <c r="G110" i="35"/>
  <c r="G109" i="35"/>
  <c r="G108" i="35"/>
  <c r="G107" i="35"/>
  <c r="G106" i="35"/>
  <c r="G105" i="35"/>
  <c r="G104" i="35"/>
  <c r="G103" i="35"/>
  <c r="G102" i="35"/>
  <c r="G101" i="35"/>
  <c r="G100" i="35"/>
  <c r="G99" i="35"/>
  <c r="G98" i="35"/>
  <c r="G97" i="35"/>
  <c r="G96" i="35"/>
  <c r="G95" i="35"/>
  <c r="G94" i="35"/>
  <c r="G93" i="35"/>
  <c r="G92" i="35"/>
  <c r="G91" i="35"/>
  <c r="G90" i="35"/>
  <c r="G89" i="35"/>
  <c r="G88" i="35"/>
  <c r="G87" i="35"/>
  <c r="G86" i="35"/>
  <c r="G85" i="35"/>
  <c r="G84" i="35"/>
  <c r="G83" i="35"/>
  <c r="G82" i="35"/>
  <c r="G81" i="35"/>
  <c r="G80" i="35"/>
  <c r="G79" i="35"/>
  <c r="G78" i="35"/>
  <c r="G77" i="35"/>
  <c r="G76" i="35"/>
  <c r="G75" i="35"/>
  <c r="G74" i="35"/>
  <c r="G73" i="35"/>
  <c r="G72" i="35"/>
  <c r="G71" i="35"/>
  <c r="G70" i="35"/>
  <c r="G69" i="35"/>
  <c r="G68" i="35"/>
  <c r="G67" i="35"/>
  <c r="G66" i="35"/>
  <c r="G65" i="35"/>
  <c r="G64" i="35"/>
  <c r="G63" i="35"/>
  <c r="G62" i="35"/>
  <c r="G61" i="35"/>
  <c r="G60" i="35"/>
  <c r="G59" i="35"/>
  <c r="G58" i="35"/>
  <c r="G57" i="35"/>
  <c r="G56" i="35"/>
  <c r="G55" i="35"/>
  <c r="G54" i="35"/>
  <c r="G53" i="35"/>
  <c r="G52" i="35"/>
  <c r="G51" i="35"/>
  <c r="G50" i="35"/>
  <c r="G49" i="35"/>
  <c r="G48" i="35"/>
  <c r="G47" i="35"/>
  <c r="G46" i="35"/>
  <c r="G45" i="35"/>
  <c r="G44" i="35"/>
  <c r="G43" i="35"/>
  <c r="G42" i="35"/>
  <c r="G41" i="35"/>
  <c r="G40" i="35"/>
  <c r="G39" i="35"/>
  <c r="G38" i="35"/>
  <c r="G37" i="35"/>
  <c r="G36" i="35"/>
  <c r="G35" i="35"/>
  <c r="G34" i="35"/>
  <c r="G33" i="35"/>
  <c r="G32" i="35"/>
  <c r="G31" i="35"/>
  <c r="G30" i="35"/>
  <c r="G29" i="35"/>
  <c r="G28" i="35"/>
  <c r="G27" i="35"/>
  <c r="G26" i="35"/>
  <c r="G25" i="35"/>
  <c r="G24" i="35"/>
  <c r="G23" i="35"/>
  <c r="G22" i="35"/>
  <c r="G21" i="35"/>
  <c r="G20" i="35"/>
  <c r="G19" i="35"/>
  <c r="G18" i="35"/>
  <c r="G17" i="35"/>
  <c r="G16" i="35"/>
  <c r="G15" i="35"/>
  <c r="G14" i="35"/>
  <c r="G13" i="35"/>
  <c r="G12" i="35"/>
  <c r="G11" i="35"/>
  <c r="G10" i="35"/>
  <c r="G9" i="35"/>
  <c r="G8" i="35"/>
  <c r="G7" i="35"/>
  <c r="G6" i="35"/>
  <c r="G5" i="35"/>
  <c r="G4" i="35"/>
  <c r="Q5" i="35"/>
  <c r="M5" i="35" s="1"/>
  <c r="Q6" i="35"/>
  <c r="M6" i="35" s="1"/>
  <c r="Q7" i="35"/>
  <c r="M7" i="35" s="1"/>
  <c r="Q8" i="35"/>
  <c r="M8" i="35" s="1"/>
  <c r="Q9" i="35"/>
  <c r="M9" i="35" s="1"/>
  <c r="Q10" i="35"/>
  <c r="M10" i="35" s="1"/>
  <c r="Q11" i="35"/>
  <c r="M11" i="35" s="1"/>
  <c r="Q12" i="35"/>
  <c r="M12" i="35" s="1"/>
  <c r="Q13" i="35"/>
  <c r="M13" i="35" s="1"/>
  <c r="Q14" i="35"/>
  <c r="M14" i="35" s="1"/>
  <c r="Q15" i="35"/>
  <c r="M15" i="35" s="1"/>
  <c r="Q16" i="35"/>
  <c r="M16" i="35" s="1"/>
  <c r="Q17" i="35"/>
  <c r="M17" i="35" s="1"/>
  <c r="Q18" i="35"/>
  <c r="M18" i="35" s="1"/>
  <c r="Q19" i="35"/>
  <c r="M19" i="35" s="1"/>
  <c r="Q20" i="35"/>
  <c r="M20" i="35" s="1"/>
  <c r="Q21" i="35"/>
  <c r="M21" i="35" s="1"/>
  <c r="Q22" i="35"/>
  <c r="M22" i="35" s="1"/>
  <c r="Q23" i="35"/>
  <c r="M23" i="35" s="1"/>
  <c r="Q24" i="35"/>
  <c r="M24" i="35" s="1"/>
  <c r="Q25" i="35"/>
  <c r="M25" i="35" s="1"/>
  <c r="Q26" i="35"/>
  <c r="M26" i="35" s="1"/>
  <c r="Q27" i="35"/>
  <c r="M27" i="35" s="1"/>
  <c r="Q28" i="35"/>
  <c r="M28" i="35" s="1"/>
  <c r="Q29" i="35"/>
  <c r="M29" i="35" s="1"/>
  <c r="Q30" i="35"/>
  <c r="M30" i="35" s="1"/>
  <c r="Q31" i="35"/>
  <c r="M31" i="35" s="1"/>
  <c r="Q32" i="35"/>
  <c r="M32" i="35" s="1"/>
  <c r="Q33" i="35"/>
  <c r="M33" i="35" s="1"/>
  <c r="Q34" i="35"/>
  <c r="M34" i="35" s="1"/>
  <c r="Q35" i="35"/>
  <c r="M35" i="35" s="1"/>
  <c r="Q36" i="35"/>
  <c r="M36" i="35" s="1"/>
  <c r="Q37" i="35"/>
  <c r="M37" i="35" s="1"/>
  <c r="Q38" i="35"/>
  <c r="M38" i="35" s="1"/>
  <c r="Q39" i="35"/>
  <c r="M39" i="35" s="1"/>
  <c r="Q40" i="35"/>
  <c r="M40" i="35" s="1"/>
  <c r="Q41" i="35"/>
  <c r="M41" i="35" s="1"/>
  <c r="Q42" i="35"/>
  <c r="M42" i="35" s="1"/>
  <c r="Q43" i="35"/>
  <c r="M43" i="35" s="1"/>
  <c r="Q44" i="35"/>
  <c r="M44" i="35" s="1"/>
  <c r="Q45" i="35"/>
  <c r="M45" i="35" s="1"/>
  <c r="Q46" i="35"/>
  <c r="M46" i="35" s="1"/>
  <c r="Q47" i="35"/>
  <c r="M47" i="35" s="1"/>
  <c r="Q48" i="35"/>
  <c r="M48" i="35" s="1"/>
  <c r="Q49" i="35"/>
  <c r="M49" i="35" s="1"/>
  <c r="Q50" i="35"/>
  <c r="M50" i="35" s="1"/>
  <c r="Q51" i="35"/>
  <c r="M51" i="35" s="1"/>
  <c r="Q52" i="35"/>
  <c r="M52" i="35" s="1"/>
  <c r="Q53" i="35"/>
  <c r="M53" i="35" s="1"/>
  <c r="Q54" i="35"/>
  <c r="M54" i="35" s="1"/>
  <c r="Q55" i="35"/>
  <c r="M55" i="35" s="1"/>
  <c r="Q56" i="35"/>
  <c r="M56" i="35" s="1"/>
  <c r="Q57" i="35"/>
  <c r="M57" i="35" s="1"/>
  <c r="Q58" i="35"/>
  <c r="M58" i="35" s="1"/>
  <c r="Q59" i="35"/>
  <c r="M59" i="35" s="1"/>
  <c r="Q60" i="35"/>
  <c r="M60" i="35" s="1"/>
  <c r="Q61" i="35"/>
  <c r="M61" i="35" s="1"/>
  <c r="Q62" i="35"/>
  <c r="M62" i="35" s="1"/>
  <c r="Q63" i="35"/>
  <c r="M63" i="35" s="1"/>
  <c r="Q64" i="35"/>
  <c r="M64" i="35" s="1"/>
  <c r="Q65" i="35"/>
  <c r="M65" i="35" s="1"/>
  <c r="Q66" i="35"/>
  <c r="M66" i="35" s="1"/>
  <c r="Q67" i="35"/>
  <c r="M67" i="35" s="1"/>
  <c r="Q68" i="35"/>
  <c r="M68" i="35" s="1"/>
  <c r="Q69" i="35"/>
  <c r="M69" i="35" s="1"/>
  <c r="Q70" i="35"/>
  <c r="M70" i="35" s="1"/>
  <c r="Q71" i="35"/>
  <c r="M71" i="35" s="1"/>
  <c r="Q72" i="35"/>
  <c r="M72" i="35" s="1"/>
  <c r="Q73" i="35"/>
  <c r="M73" i="35" s="1"/>
  <c r="Q74" i="35"/>
  <c r="M74" i="35" s="1"/>
  <c r="Q75" i="35"/>
  <c r="M75" i="35" s="1"/>
  <c r="Q76" i="35"/>
  <c r="M76" i="35" s="1"/>
  <c r="Q77" i="35"/>
  <c r="M77" i="35" s="1"/>
  <c r="Q78" i="35"/>
  <c r="M78" i="35" s="1"/>
  <c r="Q79" i="35"/>
  <c r="M79" i="35" s="1"/>
  <c r="Q80" i="35"/>
  <c r="M80" i="35" s="1"/>
  <c r="Q81" i="35"/>
  <c r="M81" i="35" s="1"/>
  <c r="Q82" i="35"/>
  <c r="M82" i="35" s="1"/>
  <c r="Q83" i="35"/>
  <c r="M83" i="35" s="1"/>
  <c r="Q84" i="35"/>
  <c r="M84" i="35" s="1"/>
  <c r="Q85" i="35"/>
  <c r="M85" i="35" s="1"/>
  <c r="Q86" i="35"/>
  <c r="M86" i="35" s="1"/>
  <c r="Q87" i="35"/>
  <c r="M87" i="35" s="1"/>
  <c r="Q88" i="35"/>
  <c r="M88" i="35" s="1"/>
  <c r="Q89" i="35"/>
  <c r="M89" i="35" s="1"/>
  <c r="Q90" i="35"/>
  <c r="M90" i="35" s="1"/>
  <c r="Q91" i="35"/>
  <c r="M91" i="35" s="1"/>
  <c r="Q92" i="35"/>
  <c r="M92" i="35" s="1"/>
  <c r="Q93" i="35"/>
  <c r="M93" i="35" s="1"/>
  <c r="Q94" i="35"/>
  <c r="M94" i="35" s="1"/>
  <c r="Q95" i="35"/>
  <c r="M95" i="35" s="1"/>
  <c r="Q96" i="35"/>
  <c r="M96" i="35" s="1"/>
  <c r="Q97" i="35"/>
  <c r="M97" i="35" s="1"/>
  <c r="Q98" i="35"/>
  <c r="M98" i="35" s="1"/>
  <c r="Q99" i="35"/>
  <c r="M99" i="35" s="1"/>
  <c r="Q100" i="35"/>
  <c r="M100" i="35" s="1"/>
  <c r="Q101" i="35"/>
  <c r="M101" i="35" s="1"/>
  <c r="Q102" i="35"/>
  <c r="M102" i="35" s="1"/>
  <c r="Q103" i="35"/>
  <c r="M103" i="35" s="1"/>
  <c r="Q104" i="35"/>
  <c r="M104" i="35" s="1"/>
  <c r="Q105" i="35"/>
  <c r="M105" i="35" s="1"/>
  <c r="Q106" i="35"/>
  <c r="M106" i="35" s="1"/>
  <c r="Q107" i="35"/>
  <c r="M107" i="35" s="1"/>
  <c r="Q108" i="35"/>
  <c r="M108" i="35" s="1"/>
  <c r="Q109" i="35"/>
  <c r="M109" i="35" s="1"/>
  <c r="Q110" i="35"/>
  <c r="M110" i="35" s="1"/>
  <c r="Q111" i="35"/>
  <c r="M111" i="35" s="1"/>
  <c r="Q112" i="35"/>
  <c r="M112" i="35" s="1"/>
  <c r="Q113" i="35"/>
  <c r="M113" i="35" s="1"/>
  <c r="Q114" i="35"/>
  <c r="M114" i="35" s="1"/>
  <c r="Q115" i="35"/>
  <c r="M115" i="35" s="1"/>
  <c r="Q116" i="35"/>
  <c r="M116" i="35" s="1"/>
  <c r="Q117" i="35"/>
  <c r="M117" i="35" s="1"/>
  <c r="Q118" i="35"/>
  <c r="M118" i="35" s="1"/>
  <c r="Q119" i="35"/>
  <c r="M119" i="35" s="1"/>
  <c r="Q120" i="35"/>
  <c r="M120" i="35" s="1"/>
  <c r="Q121" i="35"/>
  <c r="M121" i="35" s="1"/>
  <c r="Q122" i="35"/>
  <c r="M122" i="35" s="1"/>
  <c r="Q123" i="35"/>
  <c r="M123" i="35" s="1"/>
  <c r="Q124" i="35"/>
  <c r="M124" i="35" s="1"/>
  <c r="Q125" i="35"/>
  <c r="M125" i="35" s="1"/>
  <c r="Q126" i="35"/>
  <c r="M126" i="35" s="1"/>
  <c r="Q127" i="35"/>
  <c r="M127" i="35" s="1"/>
  <c r="Q4" i="35"/>
  <c r="U127" i="35"/>
  <c r="U126" i="35"/>
  <c r="U125" i="35"/>
  <c r="U124" i="35"/>
  <c r="U123" i="35"/>
  <c r="U122" i="35"/>
  <c r="U121" i="35"/>
  <c r="U120" i="35"/>
  <c r="U119" i="35"/>
  <c r="U118" i="35"/>
  <c r="U117" i="35"/>
  <c r="U116" i="35"/>
  <c r="U115" i="35"/>
  <c r="U114" i="35"/>
  <c r="U113" i="35"/>
  <c r="U112" i="35"/>
  <c r="U111" i="35"/>
  <c r="U110" i="35"/>
  <c r="U109" i="35"/>
  <c r="U108" i="35"/>
  <c r="U107" i="35"/>
  <c r="U106" i="35"/>
  <c r="U105" i="35"/>
  <c r="U104" i="35"/>
  <c r="U103" i="35"/>
  <c r="U102" i="35"/>
  <c r="U101" i="35"/>
  <c r="U100" i="35"/>
  <c r="U99" i="35"/>
  <c r="U98" i="35"/>
  <c r="U97" i="35"/>
  <c r="U96" i="35"/>
  <c r="U95" i="35"/>
  <c r="U94" i="35"/>
  <c r="U93" i="35"/>
  <c r="U92" i="35"/>
  <c r="U91" i="35"/>
  <c r="U90" i="35"/>
  <c r="U89" i="35"/>
  <c r="U88" i="35"/>
  <c r="U87" i="35"/>
  <c r="U86" i="35"/>
  <c r="U85" i="35"/>
  <c r="U84" i="35"/>
  <c r="U83" i="35"/>
  <c r="U82" i="35"/>
  <c r="U81" i="35"/>
  <c r="U80" i="35"/>
  <c r="U79" i="35"/>
  <c r="U78" i="35"/>
  <c r="U77" i="35"/>
  <c r="U76" i="35"/>
  <c r="U75" i="35"/>
  <c r="U74" i="35"/>
  <c r="U73" i="35"/>
  <c r="U72" i="35"/>
  <c r="U71" i="35"/>
  <c r="U70" i="35"/>
  <c r="U69" i="35"/>
  <c r="U68" i="35"/>
  <c r="U67" i="35"/>
  <c r="U66" i="35"/>
  <c r="U65" i="35"/>
  <c r="U64" i="35"/>
  <c r="U63" i="35"/>
  <c r="U62" i="35"/>
  <c r="U61" i="35"/>
  <c r="U60" i="35"/>
  <c r="U59" i="35"/>
  <c r="U58" i="35"/>
  <c r="U57" i="35"/>
  <c r="U56" i="35"/>
  <c r="U55" i="35"/>
  <c r="U54" i="35"/>
  <c r="U53" i="35"/>
  <c r="U52" i="35"/>
  <c r="U51" i="35"/>
  <c r="U50" i="35"/>
  <c r="U49" i="35"/>
  <c r="U48" i="35"/>
  <c r="U47" i="35"/>
  <c r="U46" i="35"/>
  <c r="U45" i="35"/>
  <c r="U44" i="35"/>
  <c r="U43" i="35"/>
  <c r="U42" i="35"/>
  <c r="U41" i="35"/>
  <c r="U40" i="35"/>
  <c r="U39" i="35"/>
  <c r="U38" i="35"/>
  <c r="U37" i="35"/>
  <c r="U36" i="35"/>
  <c r="U35" i="35"/>
  <c r="U34" i="35"/>
  <c r="U33" i="35"/>
  <c r="U32" i="35"/>
  <c r="U31" i="35"/>
  <c r="U30" i="35"/>
  <c r="U29" i="35"/>
  <c r="U28" i="35"/>
  <c r="U27" i="35"/>
  <c r="U26" i="35"/>
  <c r="U25" i="35"/>
  <c r="U24" i="35"/>
  <c r="U23" i="35"/>
  <c r="U22" i="35"/>
  <c r="U21" i="35"/>
  <c r="U20" i="35"/>
  <c r="U19" i="35"/>
  <c r="U18" i="35"/>
  <c r="U17" i="35"/>
  <c r="U16" i="35"/>
  <c r="U15" i="35"/>
  <c r="U14" i="35"/>
  <c r="U13" i="35"/>
  <c r="U12" i="35"/>
  <c r="U11" i="35"/>
  <c r="U10" i="35"/>
  <c r="U9" i="35"/>
  <c r="U8" i="35"/>
  <c r="U7" i="35"/>
  <c r="U6" i="35"/>
  <c r="U5" i="35"/>
  <c r="U4" i="35"/>
  <c r="X5" i="35"/>
  <c r="X6" i="35"/>
  <c r="X7" i="35"/>
  <c r="X8" i="35"/>
  <c r="X9" i="35"/>
  <c r="X10" i="35"/>
  <c r="X11" i="35"/>
  <c r="X12" i="35"/>
  <c r="X13" i="35"/>
  <c r="X14" i="35"/>
  <c r="X15" i="35"/>
  <c r="X16" i="35"/>
  <c r="X17" i="35"/>
  <c r="X18" i="35"/>
  <c r="X19" i="35"/>
  <c r="X20" i="35"/>
  <c r="X21" i="35"/>
  <c r="X22" i="35"/>
  <c r="X23" i="35"/>
  <c r="X24" i="35"/>
  <c r="X25" i="35"/>
  <c r="X26" i="35"/>
  <c r="X27" i="35"/>
  <c r="X28" i="35"/>
  <c r="X29" i="35"/>
  <c r="X30" i="35"/>
  <c r="X31" i="35"/>
  <c r="X32" i="35"/>
  <c r="X33" i="35"/>
  <c r="X34" i="35"/>
  <c r="X35" i="35"/>
  <c r="X36" i="35"/>
  <c r="T36" i="35" s="1"/>
  <c r="X37" i="35"/>
  <c r="X38" i="35"/>
  <c r="X39" i="35"/>
  <c r="X40" i="35"/>
  <c r="X41" i="35"/>
  <c r="X42" i="35"/>
  <c r="X43" i="35"/>
  <c r="X44" i="35"/>
  <c r="T44" i="35" s="1"/>
  <c r="X45" i="35"/>
  <c r="X46" i="35"/>
  <c r="X47" i="35"/>
  <c r="X48" i="35"/>
  <c r="X49" i="35"/>
  <c r="X50" i="35"/>
  <c r="X51" i="35"/>
  <c r="X52" i="35"/>
  <c r="T52" i="35" s="1"/>
  <c r="X53" i="35"/>
  <c r="X54" i="35"/>
  <c r="X55" i="35"/>
  <c r="X56" i="35"/>
  <c r="X57" i="35"/>
  <c r="X58" i="35"/>
  <c r="X59" i="35"/>
  <c r="X60" i="35"/>
  <c r="T60" i="35" s="1"/>
  <c r="X61" i="35"/>
  <c r="X62" i="35"/>
  <c r="X63" i="35"/>
  <c r="X64" i="35"/>
  <c r="X65" i="35"/>
  <c r="X66" i="35"/>
  <c r="X67" i="35"/>
  <c r="X68" i="35"/>
  <c r="T68" i="35" s="1"/>
  <c r="X69" i="35"/>
  <c r="X70" i="35"/>
  <c r="X71" i="35"/>
  <c r="X72" i="35"/>
  <c r="X73" i="35"/>
  <c r="X74" i="35"/>
  <c r="X75" i="35"/>
  <c r="X76" i="35"/>
  <c r="T76" i="35" s="1"/>
  <c r="X77" i="35"/>
  <c r="X78" i="35"/>
  <c r="X79" i="35"/>
  <c r="X80" i="35"/>
  <c r="X81" i="35"/>
  <c r="X82" i="35"/>
  <c r="X83" i="35"/>
  <c r="X84" i="35"/>
  <c r="T84" i="35" s="1"/>
  <c r="X85" i="35"/>
  <c r="X86" i="35"/>
  <c r="X87" i="35"/>
  <c r="X88" i="35"/>
  <c r="X89" i="35"/>
  <c r="X90" i="35"/>
  <c r="X91" i="35"/>
  <c r="X92" i="35"/>
  <c r="T92" i="35" s="1"/>
  <c r="X93" i="35"/>
  <c r="X94" i="35"/>
  <c r="X95" i="35"/>
  <c r="X96" i="35"/>
  <c r="X97" i="35"/>
  <c r="X98" i="35"/>
  <c r="X99" i="35"/>
  <c r="X100" i="35"/>
  <c r="T100" i="35" s="1"/>
  <c r="X101" i="35"/>
  <c r="X102" i="35"/>
  <c r="X103" i="35"/>
  <c r="X104" i="35"/>
  <c r="X105" i="35"/>
  <c r="X106" i="35"/>
  <c r="X107" i="35"/>
  <c r="X108" i="35"/>
  <c r="T108" i="35" s="1"/>
  <c r="X109" i="35"/>
  <c r="X110" i="35"/>
  <c r="X111" i="35"/>
  <c r="X112" i="35"/>
  <c r="X113" i="35"/>
  <c r="X114" i="35"/>
  <c r="X115" i="35"/>
  <c r="X116" i="35"/>
  <c r="X117" i="35"/>
  <c r="X118" i="35"/>
  <c r="X119" i="35"/>
  <c r="X120" i="35"/>
  <c r="X121" i="35"/>
  <c r="I18" i="20" s="1"/>
  <c r="X122" i="35"/>
  <c r="X123" i="35"/>
  <c r="X124" i="35"/>
  <c r="X125" i="35"/>
  <c r="X126" i="35"/>
  <c r="X127" i="35"/>
  <c r="X4" i="35"/>
  <c r="I27" i="20" l="1"/>
  <c r="I2" i="20"/>
  <c r="G2" i="20"/>
  <c r="I19" i="20"/>
  <c r="I3" i="20"/>
  <c r="G10" i="20"/>
  <c r="H7" i="20"/>
  <c r="G3" i="20"/>
  <c r="G19" i="20"/>
  <c r="F7" i="20"/>
  <c r="I8" i="20"/>
  <c r="F32" i="20"/>
  <c r="I22" i="20"/>
  <c r="I25" i="20"/>
  <c r="I17" i="20"/>
  <c r="I34" i="20"/>
  <c r="G20" i="20"/>
  <c r="I31" i="20"/>
  <c r="H25" i="20"/>
  <c r="G27" i="20"/>
  <c r="G18" i="20"/>
  <c r="G8" i="20"/>
  <c r="F28" i="20"/>
  <c r="I33" i="20"/>
  <c r="I26" i="20"/>
  <c r="I28" i="20"/>
  <c r="H32" i="20"/>
  <c r="H13" i="20"/>
  <c r="H31" i="20"/>
  <c r="G34" i="20"/>
  <c r="G22" i="20"/>
  <c r="G25" i="20"/>
  <c r="G17" i="20"/>
  <c r="F13" i="20"/>
  <c r="I10" i="20"/>
  <c r="G29" i="20"/>
  <c r="G21" i="20"/>
  <c r="G4" i="20"/>
  <c r="G31" i="20"/>
  <c r="G5" i="20"/>
  <c r="G16" i="20"/>
  <c r="G32" i="20"/>
  <c r="I16" i="20"/>
  <c r="I13" i="20"/>
  <c r="I32" i="20"/>
  <c r="I14" i="20"/>
  <c r="I4" i="34"/>
  <c r="H28" i="20"/>
  <c r="H26" i="20"/>
  <c r="H10" i="20"/>
  <c r="H34" i="20"/>
  <c r="G13" i="20"/>
  <c r="T124" i="35"/>
  <c r="I23" i="20"/>
  <c r="T116" i="35"/>
  <c r="I6" i="20"/>
  <c r="H6" i="20"/>
  <c r="H23" i="20"/>
  <c r="G23" i="20"/>
  <c r="G6" i="20"/>
  <c r="F6" i="20"/>
  <c r="F23" i="20"/>
  <c r="I7" i="20"/>
  <c r="H4" i="34"/>
  <c r="H14" i="20"/>
  <c r="H30" i="20"/>
  <c r="H2" i="34"/>
  <c r="H16" i="20"/>
  <c r="H5" i="20"/>
  <c r="H19" i="20"/>
  <c r="H2" i="20"/>
  <c r="H8" i="20"/>
  <c r="H18" i="20"/>
  <c r="H27" i="20"/>
  <c r="G33" i="20"/>
  <c r="G11" i="20"/>
  <c r="G5" i="34"/>
  <c r="G26" i="20"/>
  <c r="G28" i="20"/>
  <c r="G7" i="20"/>
  <c r="F4" i="34"/>
  <c r="F14" i="20"/>
  <c r="F37" i="35"/>
  <c r="F30" i="20"/>
  <c r="F2" i="34"/>
  <c r="F16" i="20"/>
  <c r="F5" i="20"/>
  <c r="F19" i="20"/>
  <c r="F31" i="20"/>
  <c r="F2" i="20"/>
  <c r="F8" i="20"/>
  <c r="F18" i="20"/>
  <c r="F27" i="20"/>
  <c r="I11" i="20"/>
  <c r="I5" i="34"/>
  <c r="I29" i="20"/>
  <c r="I21" i="20"/>
  <c r="I9" i="20"/>
  <c r="I4" i="20"/>
  <c r="I20" i="20"/>
  <c r="I24" i="20"/>
  <c r="I12" i="20"/>
  <c r="I6" i="34"/>
  <c r="I3" i="34"/>
  <c r="I15" i="20"/>
  <c r="H15" i="20"/>
  <c r="H3" i="34"/>
  <c r="H12" i="20"/>
  <c r="H6" i="34"/>
  <c r="H24" i="20"/>
  <c r="H20" i="20"/>
  <c r="H4" i="20"/>
  <c r="H9" i="20"/>
  <c r="H21" i="20"/>
  <c r="H29" i="20"/>
  <c r="G9" i="20"/>
  <c r="G24" i="20"/>
  <c r="G6" i="34"/>
  <c r="G3" i="34"/>
  <c r="G15" i="20"/>
  <c r="F15" i="20"/>
  <c r="F3" i="34"/>
  <c r="F6" i="34"/>
  <c r="F12" i="20"/>
  <c r="F24" i="20"/>
  <c r="F20" i="20"/>
  <c r="F4" i="20"/>
  <c r="F9" i="20"/>
  <c r="F21" i="20"/>
  <c r="F29" i="20"/>
  <c r="I5" i="20"/>
  <c r="I30" i="20"/>
  <c r="I2" i="34"/>
  <c r="H17" i="20"/>
  <c r="H3" i="20"/>
  <c r="H11" i="20"/>
  <c r="H5" i="34"/>
  <c r="H33" i="20"/>
  <c r="H22" i="20"/>
  <c r="G2" i="34"/>
  <c r="G30" i="20"/>
  <c r="G14" i="20"/>
  <c r="F17" i="20"/>
  <c r="F26" i="20"/>
  <c r="F3" i="20"/>
  <c r="F11" i="20"/>
  <c r="F5" i="34"/>
  <c r="F25" i="20"/>
  <c r="F33" i="20"/>
  <c r="F10" i="20"/>
  <c r="F22" i="20"/>
  <c r="F34" i="20"/>
  <c r="T43" i="35"/>
  <c r="T107" i="35"/>
  <c r="F69" i="35"/>
  <c r="F53" i="35"/>
  <c r="F91" i="35"/>
  <c r="T127" i="35"/>
  <c r="T119" i="35"/>
  <c r="T115" i="35"/>
  <c r="T111" i="35"/>
  <c r="T103" i="35"/>
  <c r="T95" i="35"/>
  <c r="T87" i="35"/>
  <c r="T83" i="35"/>
  <c r="T79" i="35"/>
  <c r="T75" i="35"/>
  <c r="T71" i="35"/>
  <c r="T63" i="35"/>
  <c r="T55" i="35"/>
  <c r="T51" i="35"/>
  <c r="T47" i="35"/>
  <c r="T27" i="35"/>
  <c r="T35" i="35"/>
  <c r="T59" i="35"/>
  <c r="T67" i="35"/>
  <c r="T91" i="35"/>
  <c r="T99" i="35"/>
  <c r="T123" i="35"/>
  <c r="F123" i="35"/>
  <c r="F115" i="35"/>
  <c r="F111" i="35"/>
  <c r="F107" i="35"/>
  <c r="F99" i="35"/>
  <c r="F95" i="35"/>
  <c r="F87" i="35"/>
  <c r="F83" i="35"/>
  <c r="F79" i="35"/>
  <c r="F127" i="35"/>
  <c r="F119" i="35"/>
  <c r="F103" i="35"/>
  <c r="T38" i="35"/>
  <c r="T46" i="35"/>
  <c r="T54" i="35"/>
  <c r="T62" i="35"/>
  <c r="T78" i="35"/>
  <c r="T90" i="35"/>
  <c r="T98" i="35"/>
  <c r="T106" i="35"/>
  <c r="T114" i="35"/>
  <c r="T122" i="35"/>
  <c r="F45" i="35"/>
  <c r="F61" i="35"/>
  <c r="F77" i="35"/>
  <c r="F21" i="35"/>
  <c r="T42" i="35"/>
  <c r="T50" i="35"/>
  <c r="T58" i="35"/>
  <c r="T66" i="35"/>
  <c r="T86" i="35"/>
  <c r="T94" i="35"/>
  <c r="T102" i="35"/>
  <c r="T110" i="35"/>
  <c r="T118" i="35"/>
  <c r="T126" i="35"/>
  <c r="T40" i="35"/>
  <c r="T48" i="35"/>
  <c r="T56" i="35"/>
  <c r="T64" i="35"/>
  <c r="T72" i="35"/>
  <c r="T80" i="35"/>
  <c r="T88" i="35"/>
  <c r="T96" i="35"/>
  <c r="T104" i="35"/>
  <c r="T112" i="35"/>
  <c r="T120" i="35"/>
  <c r="F5" i="35"/>
  <c r="T70" i="35"/>
  <c r="F124" i="35"/>
  <c r="E124" i="35" s="1"/>
  <c r="F116" i="35"/>
  <c r="F108" i="35"/>
  <c r="E108" i="35" s="1"/>
  <c r="F100" i="35"/>
  <c r="E100" i="35" s="1"/>
  <c r="F92" i="35"/>
  <c r="E92" i="35" s="1"/>
  <c r="F84" i="35"/>
  <c r="E84" i="35" s="1"/>
  <c r="F72" i="35"/>
  <c r="F56" i="35"/>
  <c r="F40" i="35"/>
  <c r="T7" i="35"/>
  <c r="X3" i="35"/>
  <c r="F24" i="35"/>
  <c r="F8" i="35"/>
  <c r="F48" i="35"/>
  <c r="F88" i="35"/>
  <c r="F104" i="35"/>
  <c r="F120" i="35"/>
  <c r="T19" i="35"/>
  <c r="T15" i="35"/>
  <c r="E17" i="20" s="1"/>
  <c r="F64" i="35"/>
  <c r="F96" i="35"/>
  <c r="F112" i="35"/>
  <c r="T11" i="35"/>
  <c r="U3" i="35"/>
  <c r="T4" i="35"/>
  <c r="T32" i="35"/>
  <c r="T24" i="35"/>
  <c r="T16" i="35"/>
  <c r="T8" i="35"/>
  <c r="G3" i="35"/>
  <c r="F12" i="35"/>
  <c r="F20" i="35"/>
  <c r="F28" i="35"/>
  <c r="F36" i="35"/>
  <c r="F44" i="35"/>
  <c r="E44" i="35" s="1"/>
  <c r="F52" i="35"/>
  <c r="E52" i="35" s="1"/>
  <c r="F60" i="35"/>
  <c r="E60" i="35" s="1"/>
  <c r="F68" i="35"/>
  <c r="E68" i="35" s="1"/>
  <c r="F76" i="35"/>
  <c r="E76" i="35" s="1"/>
  <c r="F80" i="35"/>
  <c r="F32" i="35"/>
  <c r="F16" i="35"/>
  <c r="T5" i="35"/>
  <c r="T9" i="35"/>
  <c r="T13" i="35"/>
  <c r="T17" i="35"/>
  <c r="T21" i="35"/>
  <c r="T25" i="35"/>
  <c r="T29" i="35"/>
  <c r="T33" i="35"/>
  <c r="T37" i="35"/>
  <c r="E37" i="35" s="1"/>
  <c r="T41" i="35"/>
  <c r="T45" i="35"/>
  <c r="T49" i="35"/>
  <c r="T53" i="35"/>
  <c r="T57" i="35"/>
  <c r="T61" i="35"/>
  <c r="T65" i="35"/>
  <c r="T69" i="35"/>
  <c r="T73" i="35"/>
  <c r="T77" i="35"/>
  <c r="T81" i="35"/>
  <c r="T85" i="35"/>
  <c r="T89" i="35"/>
  <c r="T93" i="35"/>
  <c r="T97" i="35"/>
  <c r="T101" i="35"/>
  <c r="T105" i="35"/>
  <c r="T109" i="35"/>
  <c r="T113" i="35"/>
  <c r="T117" i="35"/>
  <c r="T121" i="35"/>
  <c r="T125" i="35"/>
  <c r="T39" i="35"/>
  <c r="T31" i="35"/>
  <c r="E30" i="20" s="1"/>
  <c r="T23" i="35"/>
  <c r="F9" i="35"/>
  <c r="F17" i="35"/>
  <c r="F25" i="35"/>
  <c r="F33" i="35"/>
  <c r="F41" i="35"/>
  <c r="F49" i="35"/>
  <c r="F57" i="35"/>
  <c r="F65" i="35"/>
  <c r="F73" i="35"/>
  <c r="F81" i="35"/>
  <c r="F85" i="35"/>
  <c r="F89" i="35"/>
  <c r="F93" i="35"/>
  <c r="E93" i="35" s="1"/>
  <c r="F97" i="35"/>
  <c r="F101" i="35"/>
  <c r="F105" i="35"/>
  <c r="E109" i="35"/>
  <c r="F113" i="35"/>
  <c r="F117" i="35"/>
  <c r="F121" i="35"/>
  <c r="F125" i="35"/>
  <c r="E125" i="35" s="1"/>
  <c r="F29" i="35"/>
  <c r="F13" i="35"/>
  <c r="T28" i="35"/>
  <c r="T20" i="35"/>
  <c r="T12" i="35"/>
  <c r="Q3" i="35"/>
  <c r="M4" i="35"/>
  <c r="G4" i="34" s="1"/>
  <c r="F86" i="35"/>
  <c r="F90" i="35"/>
  <c r="F94" i="35"/>
  <c r="F98" i="35"/>
  <c r="F102" i="35"/>
  <c r="F106" i="35"/>
  <c r="F110" i="35"/>
  <c r="F114" i="35"/>
  <c r="F118" i="35"/>
  <c r="F122" i="35"/>
  <c r="F126" i="35"/>
  <c r="T82" i="35"/>
  <c r="T74" i="35"/>
  <c r="T34" i="35"/>
  <c r="T30" i="35"/>
  <c r="E29" i="20" s="1"/>
  <c r="T26" i="35"/>
  <c r="E25" i="20" s="1"/>
  <c r="T22" i="35"/>
  <c r="T18" i="35"/>
  <c r="E15" i="20" s="1"/>
  <c r="T14" i="35"/>
  <c r="T10" i="35"/>
  <c r="E7" i="20" s="1"/>
  <c r="T6" i="35"/>
  <c r="E3" i="20" s="1"/>
  <c r="F6" i="35"/>
  <c r="F10" i="35"/>
  <c r="F14" i="35"/>
  <c r="F18" i="35"/>
  <c r="F22" i="35"/>
  <c r="F26" i="35"/>
  <c r="F30" i="35"/>
  <c r="D29" i="20" s="1"/>
  <c r="F34" i="35"/>
  <c r="F38" i="35"/>
  <c r="F42" i="35"/>
  <c r="F46" i="35"/>
  <c r="F50" i="35"/>
  <c r="F54" i="35"/>
  <c r="F58" i="35"/>
  <c r="F62" i="35"/>
  <c r="F66" i="35"/>
  <c r="F70" i="35"/>
  <c r="F74" i="35"/>
  <c r="F78" i="35"/>
  <c r="F82" i="35"/>
  <c r="F7" i="35"/>
  <c r="F11" i="35"/>
  <c r="D8" i="20" s="1"/>
  <c r="F15" i="35"/>
  <c r="F19" i="35"/>
  <c r="F23" i="35"/>
  <c r="F27" i="35"/>
  <c r="F31" i="35"/>
  <c r="D30" i="20" s="1"/>
  <c r="F35" i="35"/>
  <c r="F39" i="35"/>
  <c r="F43" i="35"/>
  <c r="F47" i="35"/>
  <c r="F51" i="35"/>
  <c r="F55" i="35"/>
  <c r="F59" i="35"/>
  <c r="F63" i="35"/>
  <c r="F67" i="35"/>
  <c r="F71" i="35"/>
  <c r="F75" i="35"/>
  <c r="D32" i="20" l="1"/>
  <c r="E2" i="20"/>
  <c r="E27" i="20"/>
  <c r="E22" i="20"/>
  <c r="E13" i="20"/>
  <c r="D17" i="20"/>
  <c r="D11" i="20"/>
  <c r="E24" i="20"/>
  <c r="E6" i="20"/>
  <c r="D34" i="20"/>
  <c r="D33" i="20"/>
  <c r="D15" i="20"/>
  <c r="E20" i="20"/>
  <c r="E10" i="20"/>
  <c r="D5" i="20"/>
  <c r="D19" i="20"/>
  <c r="D23" i="20"/>
  <c r="D7" i="20"/>
  <c r="E11" i="20"/>
  <c r="D10" i="20"/>
  <c r="E19" i="20"/>
  <c r="D9" i="20"/>
  <c r="E23" i="20"/>
  <c r="E8" i="20"/>
  <c r="D2" i="20"/>
  <c r="D18" i="20"/>
  <c r="D26" i="20"/>
  <c r="D25" i="20"/>
  <c r="D24" i="20"/>
  <c r="D21" i="20"/>
  <c r="D22" i="20"/>
  <c r="E7" i="35"/>
  <c r="D4" i="20"/>
  <c r="D20" i="20"/>
  <c r="D3" i="20"/>
  <c r="E33" i="20"/>
  <c r="E9" i="20"/>
  <c r="D28" i="20"/>
  <c r="D14" i="20"/>
  <c r="E21" i="20"/>
  <c r="E32" i="20"/>
  <c r="E14" i="20"/>
  <c r="D13" i="20"/>
  <c r="E31" i="20"/>
  <c r="E16" i="20"/>
  <c r="E4" i="20"/>
  <c r="E34" i="20"/>
  <c r="D16" i="20"/>
  <c r="E18" i="20"/>
  <c r="D6" i="20"/>
  <c r="E28" i="20"/>
  <c r="D31" i="20"/>
  <c r="D27" i="20"/>
  <c r="E5" i="20"/>
  <c r="E12" i="20"/>
  <c r="E26" i="20"/>
  <c r="D6" i="34"/>
  <c r="E36" i="35"/>
  <c r="D3" i="34"/>
  <c r="E35" i="35"/>
  <c r="D5" i="34"/>
  <c r="E6" i="34"/>
  <c r="D2" i="34"/>
  <c r="E4" i="34"/>
  <c r="E5" i="34"/>
  <c r="E2" i="34"/>
  <c r="E3" i="34"/>
  <c r="E53" i="35"/>
  <c r="E116" i="35"/>
  <c r="E104" i="35"/>
  <c r="E70" i="35"/>
  <c r="E23" i="35"/>
  <c r="E38" i="35"/>
  <c r="E106" i="35"/>
  <c r="E50" i="35"/>
  <c r="E47" i="35"/>
  <c r="E64" i="35"/>
  <c r="E115" i="35"/>
  <c r="E55" i="35"/>
  <c r="E22" i="35"/>
  <c r="E6" i="35"/>
  <c r="E103" i="35"/>
  <c r="E107" i="35"/>
  <c r="E13" i="35"/>
  <c r="E33" i="35"/>
  <c r="E26" i="35"/>
  <c r="E10" i="35"/>
  <c r="G12" i="20"/>
  <c r="E118" i="35"/>
  <c r="E86" i="35"/>
  <c r="E120" i="35"/>
  <c r="E8" i="35"/>
  <c r="E40" i="35"/>
  <c r="E51" i="35"/>
  <c r="E119" i="35"/>
  <c r="E127" i="35"/>
  <c r="E95" i="35"/>
  <c r="E91" i="35"/>
  <c r="E15" i="35"/>
  <c r="E75" i="35"/>
  <c r="E43" i="35"/>
  <c r="E62" i="35"/>
  <c r="E79" i="35"/>
  <c r="E99" i="35"/>
  <c r="E123" i="35"/>
  <c r="E63" i="35"/>
  <c r="E45" i="35"/>
  <c r="E27" i="35"/>
  <c r="F4" i="35"/>
  <c r="E83" i="35"/>
  <c r="E71" i="35"/>
  <c r="E39" i="35"/>
  <c r="E74" i="35"/>
  <c r="E42" i="35"/>
  <c r="E122" i="35"/>
  <c r="E90" i="35"/>
  <c r="E113" i="35"/>
  <c r="E97" i="35"/>
  <c r="E81" i="35"/>
  <c r="E49" i="35"/>
  <c r="E17" i="35"/>
  <c r="E69" i="35"/>
  <c r="E80" i="35"/>
  <c r="E72" i="35"/>
  <c r="E87" i="35"/>
  <c r="E111" i="35"/>
  <c r="E21" i="35"/>
  <c r="E5" i="35"/>
  <c r="E31" i="35"/>
  <c r="E82" i="35"/>
  <c r="E66" i="35"/>
  <c r="E34" i="35"/>
  <c r="E18" i="35"/>
  <c r="E114" i="35"/>
  <c r="E121" i="35"/>
  <c r="E105" i="35"/>
  <c r="E89" i="35"/>
  <c r="E65" i="35"/>
  <c r="E67" i="35"/>
  <c r="E19" i="35"/>
  <c r="E59" i="35"/>
  <c r="E78" i="35"/>
  <c r="E46" i="35"/>
  <c r="E110" i="35"/>
  <c r="E117" i="35"/>
  <c r="E101" i="35"/>
  <c r="E85" i="35"/>
  <c r="E96" i="35"/>
  <c r="E56" i="35"/>
  <c r="E11" i="35"/>
  <c r="E58" i="35"/>
  <c r="E98" i="35"/>
  <c r="E16" i="35"/>
  <c r="E112" i="35"/>
  <c r="E88" i="35"/>
  <c r="E102" i="35"/>
  <c r="E54" i="35"/>
  <c r="E126" i="35"/>
  <c r="E94" i="35"/>
  <c r="E77" i="35"/>
  <c r="E61" i="35"/>
  <c r="E32" i="35"/>
  <c r="E48" i="35"/>
  <c r="E12" i="35"/>
  <c r="E57" i="35"/>
  <c r="E28" i="35"/>
  <c r="E30" i="35"/>
  <c r="E14" i="35"/>
  <c r="M3" i="35"/>
  <c r="E29" i="35"/>
  <c r="E25" i="35"/>
  <c r="E9" i="35"/>
  <c r="E20" i="35"/>
  <c r="T3" i="35"/>
  <c r="E24" i="35"/>
  <c r="E73" i="35"/>
  <c r="E41" i="35"/>
  <c r="B4" i="20" l="1"/>
  <c r="D4" i="34"/>
  <c r="D12" i="20"/>
  <c r="B13" i="20"/>
  <c r="F3" i="35"/>
  <c r="E4" i="35"/>
  <c r="E3" i="35" s="1"/>
  <c r="B33" i="20"/>
  <c r="B7" i="20"/>
  <c r="B24" i="20"/>
  <c r="B29" i="20"/>
  <c r="B19" i="20"/>
  <c r="B23" i="20"/>
  <c r="B25" i="20"/>
  <c r="B20" i="20"/>
  <c r="B3" i="34"/>
  <c r="B17" i="20"/>
  <c r="B16" i="20"/>
  <c r="B3" i="20"/>
  <c r="B15" i="20"/>
  <c r="B27" i="20"/>
  <c r="B5" i="20"/>
  <c r="B31" i="20"/>
  <c r="B6" i="20"/>
  <c r="B2" i="34"/>
  <c r="B30" i="20"/>
  <c r="B8" i="20"/>
  <c r="B14" i="20"/>
  <c r="B2" i="20"/>
  <c r="B6" i="34"/>
  <c r="B22" i="20"/>
  <c r="B9" i="20"/>
  <c r="B34" i="20"/>
  <c r="B28" i="20"/>
  <c r="B18" i="20"/>
  <c r="B21" i="20"/>
  <c r="B26" i="20"/>
  <c r="B10" i="20"/>
  <c r="B11" i="20"/>
  <c r="B5" i="34"/>
  <c r="B32" i="20"/>
  <c r="B4" i="34" l="1"/>
  <c r="C4" i="34" s="1"/>
  <c r="B12" i="20"/>
  <c r="C12" i="20" s="1"/>
  <c r="C2" i="34" l="1"/>
  <c r="C6" i="34"/>
  <c r="C5" i="34"/>
  <c r="C3" i="34"/>
  <c r="C9" i="20"/>
  <c r="C26" i="20"/>
  <c r="C10" i="20"/>
  <c r="C11" i="20"/>
  <c r="C21" i="20"/>
  <c r="C32" i="20"/>
  <c r="C4" i="20"/>
  <c r="C13" i="20"/>
  <c r="C6" i="20"/>
  <c r="C7" i="20"/>
  <c r="C2" i="20"/>
  <c r="C24" i="20"/>
  <c r="C30" i="20"/>
  <c r="C20" i="20"/>
  <c r="C22" i="20"/>
  <c r="C19" i="20"/>
  <c r="C17" i="20"/>
  <c r="C16" i="20"/>
  <c r="C31" i="20"/>
  <c r="C15" i="20"/>
  <c r="C27" i="20"/>
  <c r="C5" i="20"/>
  <c r="C29" i="20"/>
  <c r="C8" i="20"/>
  <c r="C33" i="20"/>
  <c r="C14" i="20"/>
  <c r="C23" i="20"/>
  <c r="C34" i="20"/>
  <c r="C25" i="20"/>
  <c r="C28" i="20"/>
  <c r="C3" i="20"/>
  <c r="C18" i="20"/>
</calcChain>
</file>

<file path=xl/sharedStrings.xml><?xml version="1.0" encoding="utf-8"?>
<sst xmlns="http://schemas.openxmlformats.org/spreadsheetml/2006/main" count="1886" uniqueCount="322">
  <si>
    <t>NO</t>
  </si>
  <si>
    <t>SO</t>
  </si>
  <si>
    <t>TIPO</t>
  </si>
  <si>
    <t>EDO</t>
  </si>
  <si>
    <t>AJ_Total</t>
  </si>
  <si>
    <t>AJ_Inst</t>
  </si>
  <si>
    <t>AJ_Inst_TJ</t>
  </si>
  <si>
    <t>AJ_1_1</t>
  </si>
  <si>
    <t>AJ_1_2</t>
  </si>
  <si>
    <t>AJ_1_3</t>
  </si>
  <si>
    <t>AJ_1_4</t>
  </si>
  <si>
    <t>AJ_1_5</t>
  </si>
  <si>
    <t>AJ_Inst_APJ</t>
  </si>
  <si>
    <t>AJ_2_1</t>
  </si>
  <si>
    <t>AJ_2_2</t>
  </si>
  <si>
    <t>AJ_2_3</t>
  </si>
  <si>
    <t>AJ_2_4</t>
  </si>
  <si>
    <t>AJ_2_4_a</t>
  </si>
  <si>
    <t>AJ_2_4_b</t>
  </si>
  <si>
    <t>AJ_Ciud</t>
  </si>
  <si>
    <t>AJ_Ciud_DSC</t>
  </si>
  <si>
    <t>AJ_3_1</t>
  </si>
  <si>
    <t>AJ_3_2</t>
  </si>
  <si>
    <t>AJ_Ciud_VSC</t>
  </si>
  <si>
    <t>AJ_4_1</t>
  </si>
  <si>
    <t>Número consecutivo</t>
  </si>
  <si>
    <t>Nombre del sujeto obligado</t>
  </si>
  <si>
    <t>Tipo de sujeto obligado</t>
  </si>
  <si>
    <t>Estado</t>
  </si>
  <si>
    <t>Puntaje total</t>
  </si>
  <si>
    <t>Apertura Jurisdiccional desde la perspectiva institucional</t>
  </si>
  <si>
    <t>Transparencia Jurisdiccional</t>
  </si>
  <si>
    <t>1.1. Publicación de las tesis y ejecutorias en el Semanario Judicial de la Federación o en la gaceta respectiva de cada Tribunal Administrativo, incluyendo tesis jurisprudenciales y aisladas (fr. I del art. 73 de la LGTAIP).</t>
  </si>
  <si>
    <t>1.2. Publicación de las versiones estenográficas de las sesiones públicas (fr. III del art. 73 de la LGTAIP).</t>
  </si>
  <si>
    <t>1.3. Publicación de información relacionada con los procesos por medio de los cuales fueron designados los jueces y magistrados (fr. IV del art. 73 de la LGTAIP).</t>
  </si>
  <si>
    <t>1.4. Publicación de la lista de acuerdos diaria (fr. V del art. 73 de la LGTAIP).</t>
  </si>
  <si>
    <t>1.5. Publicación de todas las obligaciones específicas para el sujeto obligado dispuestas en la LGTAIP o en otras leyes aplicables.</t>
  </si>
  <si>
    <t>Apertura del proceso de justicia</t>
  </si>
  <si>
    <t>2.1. Publicación del listado de sesiones del órgano jurisdiccional.</t>
  </si>
  <si>
    <t xml:space="preserve">2.2. Publicación del listado de asuntos que se tratarán en cada una de las sesiones jurisdiccionales (orden del día). </t>
  </si>
  <si>
    <t>2.3. Publicación de audiencias y sesiones jurisdiccionales (transmisión en vivo, videos, grabaciones de audio y versiones estenográficas).</t>
  </si>
  <si>
    <t xml:space="preserve">2.4. Uso de criterios de accesibilidad en la publicación de sentencias definitivas, laudos o resoluciones que ponen fin al juicio, dictadas por los Tribunales Judiciales, Administrativos o del Trabajo. </t>
  </si>
  <si>
    <t xml:space="preserve">2.4.a Disponibilidad de criterios de accesibilidad en la publicación de sentencias definitivas, laudos o resoluciones que ponen fin al juicio, dictadas por los Tribunales Judiciales, Administrativos o del Trabajo. </t>
  </si>
  <si>
    <t xml:space="preserve">2.4.b Accesibilidad de criterios de accesibilidad en la publicación de sentencias definitivas, laudos o resoluciones que ponen fin al juicio, dictadas por los Tribunales Judiciales, Administrativos o del Trabajo. </t>
  </si>
  <si>
    <t>Apertura Jurisdiccional desde la perspectiva ciudadana</t>
  </si>
  <si>
    <t>Deliberación con la sociedad civil</t>
  </si>
  <si>
    <t>3.1. Publicación de criterios para el uso de la figura del amicus curiae u otros mecanismos equivalentes para allegarse información.</t>
  </si>
  <si>
    <t>3.2. Publicación de evidencia del uso de la figura del amicus curiae u otros mecanismos equivalentes para allegarse información.</t>
  </si>
  <si>
    <t>Vínculos con la sociedad civil</t>
  </si>
  <si>
    <t xml:space="preserve">4.1.Existencia de canales de interlocución con organizaciones de la sociedad civil o con la sociedad civil en general, para optimizar la publicación de las sentencias definitivas, laudos o resoluciones que ponen fin al juicio. </t>
  </si>
  <si>
    <t>-</t>
  </si>
  <si>
    <t>*Esta variable no se promedia, por ser un componente de 2_4</t>
  </si>
  <si>
    <t>Suprema Corte de Justicia de la Nación</t>
  </si>
  <si>
    <t>TRIBUNALES SUPERIORES DE JUSTICIA</t>
  </si>
  <si>
    <t>Federación</t>
  </si>
  <si>
    <t>Supremo Tribunal de Justicia del Estado de Aguascalientes</t>
  </si>
  <si>
    <t>Aguascalientes</t>
  </si>
  <si>
    <t>Poder Judicial del Estado de Baja California</t>
  </si>
  <si>
    <t>Baja California</t>
  </si>
  <si>
    <t>H. Tribunal Superior de Justicia del Estado de Baja California Sur</t>
  </si>
  <si>
    <t>Baja California Sur</t>
  </si>
  <si>
    <t>Tribunal Superior de Justicia del Estado de Campeche</t>
  </si>
  <si>
    <t>Campeche</t>
  </si>
  <si>
    <t>Tribunal Superior de Justicia - Consejo de la Judicatura</t>
  </si>
  <si>
    <t>Chiapas</t>
  </si>
  <si>
    <t>Tribunal Superior de Justicia del Estado de Chihuahua</t>
  </si>
  <si>
    <t>Chihuahua</t>
  </si>
  <si>
    <t>Tribunal Superior de Justicia de la Ciudad de México</t>
  </si>
  <si>
    <t>Ciudad de México</t>
  </si>
  <si>
    <t>Poder Judicial del Estado</t>
  </si>
  <si>
    <t>Coahuila de Zaragoza</t>
  </si>
  <si>
    <t>Supremo Tribunal de Justicia del Estado</t>
  </si>
  <si>
    <t>Colima</t>
  </si>
  <si>
    <t>Tribunal Superior de Justicia del Estado de Durango</t>
  </si>
  <si>
    <t>Durango</t>
  </si>
  <si>
    <t>Poder Judicial</t>
  </si>
  <si>
    <t>México</t>
  </si>
  <si>
    <t>Poder Judicial del Estado de Guanajuato</t>
  </si>
  <si>
    <t>Guanajuato</t>
  </si>
  <si>
    <t>Tribunal Superior de Justicia del Estado de Guerrero</t>
  </si>
  <si>
    <t>Guerrero</t>
  </si>
  <si>
    <t>Poder Judicial del Estado de Hidalgo</t>
  </si>
  <si>
    <t>Hidalgo</t>
  </si>
  <si>
    <t>Supremo Tribunal de Justicia del Estado de Jalisco</t>
  </si>
  <si>
    <t>Jalisco</t>
  </si>
  <si>
    <t>Poder Judicial del Estado de Michoacán</t>
  </si>
  <si>
    <t>Michoacán de Ocampo</t>
  </si>
  <si>
    <t>Tribunal Superior de Justicia</t>
  </si>
  <si>
    <t>Morelos</t>
  </si>
  <si>
    <t>Poder Judicial del Estado de Nayarit</t>
  </si>
  <si>
    <t>Nayarit</t>
  </si>
  <si>
    <t>Tribunal Superior de Justicia del Estado</t>
  </si>
  <si>
    <t>Oaxaca</t>
  </si>
  <si>
    <t>Poder Judicial del Estado de Puebla</t>
  </si>
  <si>
    <t>Puebla</t>
  </si>
  <si>
    <t>Poder Judicial del Estado de Querétaro</t>
  </si>
  <si>
    <t>Querétaro</t>
  </si>
  <si>
    <t>Quintana Roo</t>
  </si>
  <si>
    <t>Poder Judicial del Estado de San Luis Potosí</t>
  </si>
  <si>
    <t>San Luis Potosí</t>
  </si>
  <si>
    <t>Supremo Tribunal de Justicia del Estado de Sinaloa</t>
  </si>
  <si>
    <t>Sinaloa</t>
  </si>
  <si>
    <t>Supremo Tribunal de Justicia del Estado de Sonora</t>
  </si>
  <si>
    <t>Sonora</t>
  </si>
  <si>
    <t>Tabasco</t>
  </si>
  <si>
    <t>Poder Judicial del Estado de Tamaulipas</t>
  </si>
  <si>
    <t>Tamaulipas</t>
  </si>
  <si>
    <t>Tribunal Superior de Justicia del Estado / Consejo de la Judicatura</t>
  </si>
  <si>
    <t>Tlaxcala</t>
  </si>
  <si>
    <t>Poder Judicial del Estado de Veracruz</t>
  </si>
  <si>
    <t>Veracruz</t>
  </si>
  <si>
    <t>Tribunal Superior de Justicia del Estado de Yucatán</t>
  </si>
  <si>
    <t>Yucatán</t>
  </si>
  <si>
    <t>Tribunal Superior de Justicia del Estado de Zacatecas</t>
  </si>
  <si>
    <t>Zacatecas</t>
  </si>
  <si>
    <t>Consejo de la Judicatura Federal</t>
  </si>
  <si>
    <t>CONSEJOS DE LA JUDICATURA</t>
  </si>
  <si>
    <t>Consejo de la Judicatura de la Ciudad de México</t>
  </si>
  <si>
    <t>Consejo de la Judicatura del Estado de Jalisco</t>
  </si>
  <si>
    <t>Consejo de la Judicatura</t>
  </si>
  <si>
    <t>Nuevo León</t>
  </si>
  <si>
    <t>Consejo de la Judicatura del Estado de Yucatán</t>
  </si>
  <si>
    <t>Tribunal Electoral del Poder Judicial de la Federación</t>
  </si>
  <si>
    <t>TRIBUNALES ELECTORALES</t>
  </si>
  <si>
    <t>Tribunal Electoral del Estado de Aguascalientes</t>
  </si>
  <si>
    <t>Tribunal de Justicia Electoral del Estado de Baja California</t>
  </si>
  <si>
    <t>Tribunal Estatal Electoral de Baja California Sur</t>
  </si>
  <si>
    <t>Tribunal Electoral del Estado de Campeche</t>
  </si>
  <si>
    <t>Tribunal Electoral del Estado de Chiapas</t>
  </si>
  <si>
    <t>Tribunal Estatal Electoral</t>
  </si>
  <si>
    <t>Tribunal Electoral de la Ciudad de México</t>
  </si>
  <si>
    <t>Tribunal Electoral de Coahuila</t>
  </si>
  <si>
    <t>Tribunal Electoral del Estado</t>
  </si>
  <si>
    <t>Tribunal Electoral del Estado de Durango</t>
  </si>
  <si>
    <t>Tribunal Electoral del Estado de México</t>
  </si>
  <si>
    <t>Tribunal Electoral del Estado de Guanajuato</t>
  </si>
  <si>
    <t>Tribunal Electoral del Estado de Guerrero</t>
  </si>
  <si>
    <t>Tribunal Electoral del Estado de Hidalgo</t>
  </si>
  <si>
    <t>Tribunal Electoral del Estado de Jalisco</t>
  </si>
  <si>
    <t>Tribunal Electoral del Estado de Michoacán</t>
  </si>
  <si>
    <t>Tribunal Electoral del Estado de Morelos</t>
  </si>
  <si>
    <t>Tribunal Estatal Electoral de Nayarit</t>
  </si>
  <si>
    <t>Tribunal Electoral del Estado de Oaxaca</t>
  </si>
  <si>
    <t>Tribunal Electoral del Estado de Puebla</t>
  </si>
  <si>
    <t>Tribunal Electoral del Estado de Querétaro</t>
  </si>
  <si>
    <t>Tribunal Electoral de Quintana Roo</t>
  </si>
  <si>
    <t>Tribunal Electoral del Estado de San Luis Potosí</t>
  </si>
  <si>
    <t>Tribunal Electoral del Estado de Sinaloa</t>
  </si>
  <si>
    <t>Tribunal Estatal Electoral del Estado de Sonora</t>
  </si>
  <si>
    <t>Tribunal Electoral de Tabasco</t>
  </si>
  <si>
    <t>Tribunal Electoral de Tamaulipas</t>
  </si>
  <si>
    <t>Tribunal Electoral de Tlaxcala</t>
  </si>
  <si>
    <t>Tribunal Electoral del Estado de Yucatán</t>
  </si>
  <si>
    <t>Tribunal de Justicia Electoral del Estado de Zacatecas</t>
  </si>
  <si>
    <t>Tribunal Federal de Conciliación y Arbitraje</t>
  </si>
  <si>
    <t>TRIBUNALES LABORALES</t>
  </si>
  <si>
    <t>Tribunal Estatal de Conciliación y Arbitraje</t>
  </si>
  <si>
    <t>Tribunal de Conciliación y Arbitraje del Estado de Guerrero</t>
  </si>
  <si>
    <t>Tribunal de Arbitraje y Escalafón del Estado de Jalisco</t>
  </si>
  <si>
    <t>Tribunal de Conciliación y Arbitraje del Estado</t>
  </si>
  <si>
    <t>Tribunal de Conciliación y Arbitraje del Estado de Tlaxcala</t>
  </si>
  <si>
    <t>Tribunal de Conciliación y Arbitraje para los Trabajadores al Servicio del Estado de Yucatán</t>
  </si>
  <si>
    <t>Tribunal Federal de Justicia Administrativa</t>
  </si>
  <si>
    <t>TRIBUNALES DE JUSTICIA ADMINISTRATIVA</t>
  </si>
  <si>
    <t>Tribunal Estatal de Justicia Administrativa del Estado de Baja California</t>
  </si>
  <si>
    <t>Tribunal de Justicia Administrativa del Estado de Baja California Sur</t>
  </si>
  <si>
    <t>Tribunal de Justicia Administrativa del Estado de Campeche</t>
  </si>
  <si>
    <t>Tribunal Administrativo del Poder Judicial del Estado de Chiapas</t>
  </si>
  <si>
    <t>Tribunal Estatal de Justicia Administrativa</t>
  </si>
  <si>
    <t>Tribunal de Justicia Administrativa de la Ciudad de México</t>
  </si>
  <si>
    <t>Tribunal de Justicia Administrativa</t>
  </si>
  <si>
    <t>Tribunal de Justicia Administrativa del Estado de Colima</t>
  </si>
  <si>
    <t>Tribunal de Justicia Administrativa del Estado de Durango</t>
  </si>
  <si>
    <t>Tribunal de Justicia Administrativa del Estado de México</t>
  </si>
  <si>
    <t>Tribunal de Justicia Administrativa del Estado de Guerrero</t>
  </si>
  <si>
    <t>Tribunal de Justicia Administrativa del Estado de Jalisco</t>
  </si>
  <si>
    <t>Tribunal de Justicia Administrativa de Michoacán de Ocampo</t>
  </si>
  <si>
    <t>Tribunal de Justicia Administrativa del Estado de Morelos</t>
  </si>
  <si>
    <t>Tribunal de Justicia Administrativa de Nayarit</t>
  </si>
  <si>
    <t>Tribunal de Justicia Administrativa del Estado de Oaxaca</t>
  </si>
  <si>
    <t>Tribunal de Justicia Administrativa del Estado de Puebla</t>
  </si>
  <si>
    <t>Tribunal de Justicia Administrativa del Estado de Querétaro</t>
  </si>
  <si>
    <t>Tribunal de Justicia Administrativa del Estado de Quintana Roo</t>
  </si>
  <si>
    <t>Tribunal Estatal de Justicia Administrativa de San Luis Potosí</t>
  </si>
  <si>
    <t>Tribunal de Justicia Administrativa del Estado de Sinaloa</t>
  </si>
  <si>
    <t>Tribunal de Justicia Administrativa En El Estado de Sonora</t>
  </si>
  <si>
    <t>Tribunal de Justicia Administrativa del Estado de Tabasco</t>
  </si>
  <si>
    <t>Tribunal de Justicia Administrativa del Estado de Tamaulipas</t>
  </si>
  <si>
    <t>Tribunal de Justicia Administrativa del Estado de Tlaxcala</t>
  </si>
  <si>
    <t>Tribunal de Justicia Administrativa del Estado de Yucatán</t>
  </si>
  <si>
    <t>Tribunal de Justicia Administrativa del Estado de Zacatecas</t>
  </si>
  <si>
    <t>Centro de Conciliación Laboral del Estado de Aguascalientes</t>
  </si>
  <si>
    <t>Junta Local de Conciliación y Arbitraje</t>
  </si>
  <si>
    <t>Junta Local de Conciliación y Arbitraje del Estado de Campeche</t>
  </si>
  <si>
    <t>Junta Local de Conciliación y Arbitraje de la Ciudad de México</t>
  </si>
  <si>
    <t>Centro de Conciliación Laboral del Estado de Colima</t>
  </si>
  <si>
    <t>Centro de Conciliación Laboral del Estado de Durango</t>
  </si>
  <si>
    <t>Junta Local de Conciliación y Arbitraje del Estado de Puebla</t>
  </si>
  <si>
    <t>Centro de Conciliación Laboral del Estado de Tabasco</t>
  </si>
  <si>
    <t>Centro de Conciliación Laboral del Estado de Zacatecas</t>
  </si>
  <si>
    <t>Tipo</t>
  </si>
  <si>
    <t>Total</t>
  </si>
  <si>
    <t>Posición</t>
  </si>
  <si>
    <t>Perspectiva Institucional</t>
  </si>
  <si>
    <t>Perspectiva Ciudadana</t>
  </si>
  <si>
    <t>Deliberación con Sociedad Civil</t>
  </si>
  <si>
    <t>Vínculos con Sociedad Civil</t>
  </si>
  <si>
    <t>Tribunales Electorales</t>
  </si>
  <si>
    <t>Consejos de la Judicatura</t>
  </si>
  <si>
    <t>Tribunales Superiores de Justicia</t>
  </si>
  <si>
    <t>Tribunales de Justicia Administrativa</t>
  </si>
  <si>
    <t>Tribunales Laborales</t>
  </si>
  <si>
    <t># SO</t>
  </si>
  <si>
    <t>*El puntaje estatal es el promedio simple de los sujetos obligados evaluados en cada estado</t>
  </si>
  <si>
    <t>Guía de lectura de evidencias</t>
  </si>
  <si>
    <t>Tabla 1. Guía de numeración de las carpetas de evidencias</t>
  </si>
  <si>
    <t>Nombre de variable</t>
  </si>
  <si>
    <t>Numeración en carpeta de evidencias</t>
  </si>
  <si>
    <t>ID</t>
  </si>
  <si>
    <t>1.1. Publicación de las tesis y ejecutorias publicadas en el Semanario Judicial de la Federación o en la Gaceta respectiva de cada tribunal administrativo, incluyendo, tesis jurisprudenciales y aisladas (fr. I del art. 73 de la LGTAIP).</t>
  </si>
  <si>
    <t>1.3. Publicación de información relacionada con los procesos por medio de los cuales fueron designados los jueces y magistrados (fr. IV del art. 73 de la LGTAIP.</t>
  </si>
  <si>
    <t>2.2. Publicación del listado de asuntos que se tratarán en cada una de las sesiones jurisdiccionales (orden del día). </t>
  </si>
  <si>
    <t xml:space="preserve">2.4. Uso de criterios de accesibilidad en la publicación de sentencias definitivas, laudos o resoluciones que ponen fin al juicio dictados por tribunales judiciales, administrativos o del trabajo. </t>
  </si>
  <si>
    <t>3.1. Publicación de criterios para el uso de la figura de amicus curiae u otros mecanismos equivalentes para allegarse información.</t>
  </si>
  <si>
    <t>3.2. Publicación de evidencia del uso de la figura de amicus curiae u otros mecanismos equivalentes para allegarse información.</t>
  </si>
  <si>
    <t>4.1.Existencia de canales de interlocución con organizaciones de la sociedad civil o sociedad civil en general para optimizar la publicación de las sentencias definitivas, laudos o resoluciones que ponen fin al juicio. </t>
  </si>
  <si>
    <t>Esta fila indica la numeración de la variable en las carpetas de evidencias</t>
  </si>
  <si>
    <t>Suprema Corte de Justicia de la Nación (SCJN)</t>
  </si>
  <si>
    <t>No se encontró evidencia de cumplimiento</t>
  </si>
  <si>
    <t>Tribunal Superior de Justicia - Consejo de la Judicatura de Chiapas</t>
  </si>
  <si>
    <t>Poder Judicial del Estado de Coahuila</t>
  </si>
  <si>
    <t>Supremo Tribunal de Justicia del Estado de Colima</t>
  </si>
  <si>
    <t>Poder Judicial del Estado de México</t>
  </si>
  <si>
    <t>Tribunal Superior de Justicia del estado de Morelos</t>
  </si>
  <si>
    <t>Tribunal Superior de Justicia del estado de Oaxaca</t>
  </si>
  <si>
    <t>Poder Judicial del Estado de Quintana Roo</t>
  </si>
  <si>
    <t>Tribunal Superior de Justicia del estado de Tabasco</t>
  </si>
  <si>
    <t>Poder Judicial del estado de Tamaulipas</t>
  </si>
  <si>
    <t>Tribunal Superior de Justicia / Consejo de la Judicatura del estado de Tlaxcala</t>
  </si>
  <si>
    <t>Tribunal Superior de Justicia del estado de Yucatán</t>
  </si>
  <si>
    <t>Tribunal Superior de Justicia del estado De Zacatecas</t>
  </si>
  <si>
    <t>Consejo de la Judicatura Federal (CJF)</t>
  </si>
  <si>
    <t>Consejo de la Judicatura del estado de Jalisco</t>
  </si>
  <si>
    <t>Consejo de la Judicatura del estado de Nuevo León</t>
  </si>
  <si>
    <t>Tribunal Electoral del Poder Judicial de la Federación (TEPJF)</t>
  </si>
  <si>
    <t>Tribunal Electoral del estado de Aguascalientes</t>
  </si>
  <si>
    <t>Tribunal Estatal Electoral de Baja California</t>
  </si>
  <si>
    <t>Tribunal estatal Electoral de Baja California Sur</t>
  </si>
  <si>
    <t>Tribunal Estatal Electoral del estado de Chihuahua</t>
  </si>
  <si>
    <t>Tribunal Electoral del estado de Colima</t>
  </si>
  <si>
    <t>Tribunal Electoral del estado de Durango</t>
  </si>
  <si>
    <t>Tribunal Electoral del estado de Guanajuato</t>
  </si>
  <si>
    <t>Tribunal Electoral del estado de Guerrero</t>
  </si>
  <si>
    <t>Tribunal Electoral del estado de Hidalgo</t>
  </si>
  <si>
    <t>Tribunal Electoral del estado de Jalisco</t>
  </si>
  <si>
    <t>Tribunal Electoral del estado de Michoacán</t>
  </si>
  <si>
    <t>Tribunal Electoral del estado de Morelos</t>
  </si>
  <si>
    <t>Tribunal Electoral del estado de Nuevo León</t>
  </si>
  <si>
    <t>Tribunal Electoral del estado de Oaxaca</t>
  </si>
  <si>
    <t>Tribunal Electoral del estado de San Luis Potosí</t>
  </si>
  <si>
    <t>Tribunal Electoral del estado de Veracruz</t>
  </si>
  <si>
    <t>Tribunal Electoral del estado de Yucatán</t>
  </si>
  <si>
    <t>Tribunal de Justicia Electoral del estado de Zacatecas</t>
  </si>
  <si>
    <t>Tribunal Estatal de Conciliación y Arbitraje del Estado de México</t>
  </si>
  <si>
    <t>Tribunal de Conciliación y Arbitraje del estado de Querétaro</t>
  </si>
  <si>
    <t>Tribunal estatal de Conciliación y Arbitraje de San Luis Potosí</t>
  </si>
  <si>
    <t>Tribunal de Los Trabajadores Al Servicios del Estado y Municipios de Yucatán</t>
  </si>
  <si>
    <t>Tribunal Federal de Justicia Administrativa (TFJA)</t>
  </si>
  <si>
    <t>Tribunal Estatal de Justicia Administrativa del estado de Baja California</t>
  </si>
  <si>
    <t>Tribunal de Justicia Administrativa del estado de Baja California Sur</t>
  </si>
  <si>
    <t>Tribunal de Justicia Administrativa del estado de Campeche</t>
  </si>
  <si>
    <t>Tribunal Administrativo del Poder Judicial del estado de Chiapas</t>
  </si>
  <si>
    <t>Tribunal Estatal de Justicia Administrativa de Chihuahua</t>
  </si>
  <si>
    <t>Tribunal de Justicia Administrativa de Coahuila</t>
  </si>
  <si>
    <t>Tribunal de Justicia Administrativa del estado de Colima</t>
  </si>
  <si>
    <t>Tribunal de Justicia Administrativa del estado de Durango</t>
  </si>
  <si>
    <t>Tribunal de Justicia Administrativa del estado de Guanajuato</t>
  </si>
  <si>
    <t>Tribunal de Justicia Administrativa del estado de Guerrero</t>
  </si>
  <si>
    <t>Tribunal de Justicia Administrativa del estado de Jalisco</t>
  </si>
  <si>
    <t>Tribunal de Justicia Administrativa del estado de Morelos</t>
  </si>
  <si>
    <t>Tribunal de Justicia Administrativa de Nuevo León</t>
  </si>
  <si>
    <t>Tribunal de Justicia Administrativa del estado de Oaxaca</t>
  </si>
  <si>
    <t>Tribunal de Justicia Administrativa en el Estado de Sonora</t>
  </si>
  <si>
    <t>Tribunal Estatal de Justicia Administrativa del estado de Veracruz</t>
  </si>
  <si>
    <t>Tribunal de Justicia Administrativa del estado de Yucatán</t>
  </si>
  <si>
    <t>Tribunal de Justicia Administrativa del estado de Zacatecas</t>
  </si>
  <si>
    <t>Junta Local de Conciliación y Arbitraje del estado de Baja California Sur</t>
  </si>
  <si>
    <t>Junta Local de Conciliación y Arbitraje del estado de Chiapas</t>
  </si>
  <si>
    <t>Junta Local de Conciliación y Arbitraje de Coahuila</t>
  </si>
  <si>
    <t>Junta Local de Conciliación y Arbitraje de Michoacán</t>
  </si>
  <si>
    <t>Junta Local de Conciliación y Arbitraje del estado de Nuevo León</t>
  </si>
  <si>
    <t>Junta Local de Conciliación y Arbitraje del estado de Oaxaca</t>
  </si>
  <si>
    <t>Junta Local de Conciliación y Arbitraje del estado de Puebla</t>
  </si>
  <si>
    <t>Centro de Conciliación Laboral del estado de Sinaloa</t>
  </si>
  <si>
    <t>Variable</t>
  </si>
  <si>
    <t>Descripción</t>
  </si>
  <si>
    <t>Criterios</t>
  </si>
  <si>
    <t>Codificación</t>
  </si>
  <si>
    <t>0 a 1</t>
  </si>
  <si>
    <t>a) Revisar la publicación de las tesis y ejecutorias publicadas, entre las obligaciones en la PNT y en el sitio web institucional. b) Identificar si lleva hacia algún vínculo en el que se aloje la información y verificar que funcione correctamente. c) Descargar la información disponible.</t>
  </si>
  <si>
    <t>1=cumple con la obligación; 0= no cumple con la obligación</t>
  </si>
  <si>
    <t>a) Revisar si la publicación de las versiones estenográficas en extenso está disponible en la PNT o en el sitio web institucional. b) Verificar que la información publicada corresponda al ejercicio 2021. c) Identificar si lleva hacia algún vínculo en el que se aloje la información y verificar que funcione correctamente. d) Descargar la información disponible.</t>
  </si>
  <si>
    <t>a) Revisar si la información relacionada con los procesos por medio de los cuales se designó a los jueces y magistrados está disponible en la PNT o en el sitio web institucional. b) Verificar que la información publicada corresponda al ejercicio 2021. c) Identificar si lleva hacia algún vínculo en el que se aloje la información y verificar que funcione correctamente. d) Descargar la información disponible.</t>
  </si>
  <si>
    <t>a) Revisar si la publicación de la lista de acuerdos diaria está disponible en la PNT o en el sitio web institucional. b) Verificar que la información publicada corresponda al ejercicio 2021. c) Identificar si lleva hacia algún vínculo en el que se aloje la información y verificar que funcione correctamente. d) Descargar la información disponible.</t>
  </si>
  <si>
    <t>a) Revisar en la PNT que se encuentre el listado de obligaciones específicas publicadas en la plataforma.</t>
  </si>
  <si>
    <t>a) Revisar el sitio web institucional y mapa de sitio para encontrar información sobre la publicación del listado de sesiones del órgano jurisdiccional. b) Verificar que la información publicada corresponda al ejercicio 2021. c) Identificar si lleva hacia algún vínculo en el que se aloje la información y verificar que funcione correctamente.</t>
  </si>
  <si>
    <t xml:space="preserve">1=cumple; 0=no cumple </t>
  </si>
  <si>
    <t>a) Revisar el sitio web institucional y mapa de sitio para encontrar información sobre la publicación del orden del día. b) Verificar que la información publicada corresponda al ejercicio 2021. c) Identificar si lleva hacia algún vínculo en el que se aloje la información y verificar que funcione correctamente.</t>
  </si>
  <si>
    <t>1=cumple; 0=no cumple</t>
  </si>
  <si>
    <t>a) Revisar el sitio web institucional y mapa de sitio para encontrar información sobre la publicación de audiencias y sesiones jurisdiccionales en formatos de transmisión en vivo, videos, grabaciones de audio y/o versiones estenográficas. b) Verificar que la información publicada corresponda al ejercicio 2021. c) Identificar si lleva hacia algún vínculo en el que se aloje la información y verificar que funcione correctamente.</t>
  </si>
  <si>
    <t>1=existe información; 0=no hay información</t>
  </si>
  <si>
    <t>a) Revisar el sitio web institucional y mapa de sitio para encontrar información sobre el uso de criterios de accesibilidad en la publicación de sentencias definitivas, laudos o resoluciones. b) Verificar que la información publicada corresponda al ejercicio 2021. c) Identificar si lleva hacia algún vínculo en el que se aloje la información y verificar que funcione correctamente. d) Revisar si tiene algún motor de búsqueda por palabras clave (sencillo). e) Leer e identificar que la sentencia, aun cuando contenga el fundamento normativo, establezca claramente la decisión de la persona juzgadora. f) Verificar si la información es concreta, alejada de tecnicismos y no se requiere conocimiento de leyes para entenderlo (lenguaje simple). g) La información se puede obtener mediante motores de accesibilidad para personas con discapacidad visual, auditiva o motriz (interseccionalidad por discapacidad). h) La información está en un formato orientado a audiencias infantiles (interseccionalidad infancia). i) La información está en versiones de otros idiomas hablados en México (interseccionalidad indígena).</t>
  </si>
  <si>
    <t>Ídem 2.4</t>
  </si>
  <si>
    <t xml:space="preserve">2.4a: ¿Están disponibles en el portal?=0.25 </t>
  </si>
  <si>
    <t>2.4b: ¿Se pueden encontrar de manera sencilla?=0.25 ¿Se encuentran en lenguaje simple?=0.25 ¿Existen criterios de interseccionalidad? (infancia, discapacidad, idioma indígena)=0.25</t>
  </si>
  <si>
    <t>a) Revisar el sitio web institucional y mapa del sitio para encontrar información sobre la publicación de criterios para el uso de la figura del amicus curiae u otros mecanismos equivalentes. b) Revisar si está disponible, a través de una búsqueda en Google, con la herramienta: amicus curiae, site: (URL del sitio web). c) Identificar si lleva hacia algún vínculo en el que se aloje la información y verificar que funcione correctamente. d) Descargar la información disponible.</t>
  </si>
  <si>
    <t xml:space="preserve">Existencia de criterios=1; no existen criterios=0 </t>
  </si>
  <si>
    <t>a) Revisar en el sitio web institucional la publicación de evidencia del uso de la figura del amicus curiae u otros mecanismos equivalentes. b) Buscar en el informe anual el uso de la figura. c) Revisar si está disponible a través de una búsqueda en Google, con la herramienta: amicus curiae, site: (URL del sitio web). c) Identificar si lleva hacia algún vínculo en el que se aloje la información y verificar que funcione correctamente. d) Descargar la información disponible.</t>
  </si>
  <si>
    <t>Existencia de evidencia= 1; no existe evidencia=0</t>
  </si>
  <si>
    <t>a) Revisar en el sitio web institucional la existencia de canales de interlocución con organizaciones de la sociedad civil o con la sociedad civil en general, para optimizar la publicación de las sentencias definitivas, laudos o resoluciones que ponen fin al juicio. Ejemplo: reuniones sobre la publicación de sentencias, espacios o áreas en las que la institución interactúe con la ciudadanía. b) Revisar si está disponible, a través de una búsqueda en Google, con la herramienta: "canales de interlocución", site: (URL del sitio web). c) Identificar si lleva hacia algún vínculo en el que se aloje la información y verificar que funcione correctamente. d) Descargar la información disponible.</t>
  </si>
  <si>
    <t>Existen canales de interlocución=1; no existen canales de interlocución=0</t>
  </si>
  <si>
    <t>Módulo de Apertura Jurisdiccional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</si>
</sst>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name val="Arial"/>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10"/>
      <name val="Calibri Light"/>
      <family val="2"/>
      <scheme val="major"/>
    </font>
    <font>
      <b/>
      <sz val="10"/>
      <name val="Calibri Light"/>
      <family val="2"/>
      <scheme val="major"/>
    </font>
    <font>
      <sz val="11"/>
      <color rgb="FF000000"/>
      <name val="Lato"/>
      <family val="2"/>
    </font>
    <font>
      <sz val="11"/>
      <color rgb="FF400099"/>
      <name val="Lato"/>
      <family val="2"/>
    </font>
    <font>
      <sz val="11"/>
      <color theme="1"/>
      <name val="Calibri"/>
      <family val="2"/>
    </font>
    <font>
      <b/>
      <sz val="18"/>
      <color rgb="FF400099"/>
      <name val="Lato"/>
      <family val="2"/>
    </font>
    <font>
      <b/>
      <sz val="18"/>
      <color rgb="FF000000"/>
      <name val="Lato"/>
      <family val="2"/>
    </font>
    <font>
      <b/>
      <sz val="10"/>
      <color theme="0"/>
      <name val="Calibri Light"/>
      <family val="2"/>
      <scheme val="major"/>
    </font>
    <font>
      <u/>
      <sz val="10"/>
      <color theme="10"/>
      <name val="Arial"/>
      <family val="2"/>
    </font>
    <font>
      <sz val="10"/>
      <color theme="1"/>
      <name val="Calibri"/>
      <family val="2"/>
      <scheme val="minor"/>
    </font>
    <font>
      <vertAlign val="superscript"/>
      <sz val="14"/>
      <color rgb="FF000000"/>
      <name val="Arial"/>
      <family val="2"/>
    </font>
    <font>
      <b/>
      <sz val="14"/>
      <color theme="1"/>
      <name val="Arial"/>
      <family val="2"/>
    </font>
    <font>
      <b/>
      <sz val="14"/>
      <color rgb="FFFFFFFF"/>
      <name val="Arial"/>
      <family val="2"/>
    </font>
    <font>
      <u/>
      <sz val="10"/>
      <color theme="10"/>
      <name val="Arial"/>
      <family val="2"/>
    </font>
    <font>
      <b/>
      <sz val="10"/>
      <color theme="1"/>
      <name val="Calibri Light"/>
      <family val="2"/>
      <scheme val="major"/>
    </font>
    <font>
      <sz val="10"/>
      <color theme="1"/>
      <name val="Calibri Light"/>
      <family val="2"/>
      <scheme val="major"/>
    </font>
    <font>
      <u/>
      <sz val="10"/>
      <name val="Calibri Light"/>
      <family val="2"/>
      <scheme val="major"/>
    </font>
    <font>
      <sz val="10"/>
      <color rgb="FF000000"/>
      <name val="Calibri Light"/>
      <family val="2"/>
      <scheme val="major"/>
    </font>
    <font>
      <b/>
      <sz val="10"/>
      <color rgb="FF000000"/>
      <name val="Calibri Light"/>
      <family val="2"/>
      <scheme val="major"/>
    </font>
    <font>
      <b/>
      <sz val="10"/>
      <color rgb="FFFFFFFF"/>
      <name val="Calibri Light"/>
      <family val="2"/>
      <scheme val="major"/>
    </font>
  </fonts>
  <fills count="15">
    <fill>
      <patternFill patternType="none"/>
    </fill>
    <fill>
      <patternFill patternType="gray125"/>
    </fill>
    <fill>
      <patternFill patternType="solid">
        <fgColor rgb="FF7030A0"/>
        <bgColor rgb="FFBFBFBF"/>
      </patternFill>
    </fill>
    <fill>
      <patternFill patternType="solid">
        <fgColor theme="8" tint="0.39997558519241921"/>
        <bgColor rgb="FFBFBFBF"/>
      </patternFill>
    </fill>
    <fill>
      <patternFill patternType="solid">
        <fgColor theme="7" tint="0.59999389629810485"/>
        <bgColor rgb="FFBFBFBF"/>
      </patternFill>
    </fill>
    <fill>
      <patternFill patternType="solid">
        <fgColor theme="7" tint="0.59999389629810485"/>
        <bgColor indexed="64"/>
      </patternFill>
    </fill>
    <fill>
      <patternFill patternType="solid">
        <fgColor rgb="FF7030A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FF"/>
        <bgColor indexed="64"/>
      </patternFill>
    </fill>
    <fill>
      <patternFill patternType="solid">
        <fgColor rgb="FFFFFFFF"/>
        <bgColor rgb="FFFFFFFF"/>
      </patternFill>
    </fill>
    <fill>
      <patternFill patternType="solid">
        <fgColor theme="0"/>
        <bgColor theme="0"/>
      </patternFill>
    </fill>
    <fill>
      <patternFill patternType="solid">
        <fgColor theme="8" tint="0.39997558519241921"/>
        <bgColor indexed="64"/>
      </patternFill>
    </fill>
    <fill>
      <patternFill patternType="solid">
        <fgColor theme="8" tint="0.39997558519241921"/>
        <bgColor rgb="FFD0E0E3"/>
      </patternFill>
    </fill>
    <fill>
      <patternFill patternType="solid">
        <fgColor theme="8" tint="-0.499984740745262"/>
        <bgColor rgb="FF000000"/>
      </patternFill>
    </fill>
  </fills>
  <borders count="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
    <xf numFmtId="0" fontId="0" fillId="0" borderId="0"/>
    <xf numFmtId="0" fontId="4" fillId="0" borderId="0"/>
    <xf numFmtId="0" fontId="2" fillId="0" borderId="0"/>
    <xf numFmtId="0" fontId="13" fillId="0" borderId="0" applyNumberFormat="0" applyFill="0" applyBorder="0" applyAlignment="0" applyProtection="0"/>
    <xf numFmtId="0" fontId="1" fillId="0" borderId="0"/>
    <xf numFmtId="0" fontId="1" fillId="0" borderId="0"/>
    <xf numFmtId="0" fontId="3" fillId="0" borderId="0"/>
    <xf numFmtId="0" fontId="18" fillId="0" borderId="0" applyNumberFormat="0" applyFill="0" applyBorder="0" applyAlignment="0" applyProtection="0"/>
  </cellStyleXfs>
  <cellXfs count="116">
    <xf numFmtId="0" fontId="0" fillId="0" borderId="0" xfId="0"/>
    <xf numFmtId="0" fontId="5" fillId="0" borderId="0" xfId="0" applyFont="1"/>
    <xf numFmtId="2" fontId="5" fillId="0" borderId="0" xfId="0" applyNumberFormat="1" applyFont="1"/>
    <xf numFmtId="0" fontId="5" fillId="0" borderId="1" xfId="0" applyFont="1" applyBorder="1"/>
    <xf numFmtId="0" fontId="5" fillId="0" borderId="3" xfId="0" applyFont="1" applyBorder="1"/>
    <xf numFmtId="0" fontId="5" fillId="0" borderId="5" xfId="0" applyFont="1" applyBorder="1"/>
    <xf numFmtId="2" fontId="5" fillId="0" borderId="11" xfId="0" applyNumberFormat="1" applyFont="1" applyBorder="1"/>
    <xf numFmtId="0" fontId="5" fillId="0" borderId="9" xfId="0" applyFont="1" applyBorder="1"/>
    <xf numFmtId="0" fontId="5" fillId="0" borderId="8" xfId="0" applyFont="1" applyBorder="1"/>
    <xf numFmtId="2" fontId="5" fillId="0" borderId="10" xfId="0" applyNumberFormat="1" applyFont="1" applyBorder="1"/>
    <xf numFmtId="0" fontId="5" fillId="0" borderId="2" xfId="0" applyFont="1" applyBorder="1"/>
    <xf numFmtId="0" fontId="6" fillId="0" borderId="0" xfId="0" applyFont="1"/>
    <xf numFmtId="0" fontId="7" fillId="0" borderId="13" xfId="2" applyFont="1" applyBorder="1"/>
    <xf numFmtId="0" fontId="8" fillId="0" borderId="13" xfId="2" applyFont="1" applyBorder="1"/>
    <xf numFmtId="0" fontId="9" fillId="0" borderId="13" xfId="2" applyFont="1" applyBorder="1"/>
    <xf numFmtId="0" fontId="10" fillId="0" borderId="13" xfId="2" applyFont="1" applyBorder="1" applyAlignment="1">
      <alignment horizontal="center"/>
    </xf>
    <xf numFmtId="0" fontId="11" fillId="0" borderId="13" xfId="2" applyFont="1" applyBorder="1" applyAlignment="1">
      <alignment horizontal="center"/>
    </xf>
    <xf numFmtId="0" fontId="6" fillId="5" borderId="10"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5" borderId="14" xfId="0" applyFont="1" applyFill="1" applyBorder="1" applyAlignment="1">
      <alignment horizontal="center" vertical="center" wrapText="1"/>
    </xf>
    <xf numFmtId="0" fontId="12" fillId="2" borderId="10" xfId="0" applyFont="1" applyFill="1" applyBorder="1" applyAlignment="1">
      <alignment horizontal="center" vertical="center"/>
    </xf>
    <xf numFmtId="0" fontId="5" fillId="0" borderId="12" xfId="0" applyFont="1" applyBorder="1"/>
    <xf numFmtId="0" fontId="11" fillId="0" borderId="13" xfId="5" applyFont="1" applyBorder="1" applyAlignment="1">
      <alignment horizontal="center"/>
    </xf>
    <xf numFmtId="0" fontId="3" fillId="0" borderId="0" xfId="6"/>
    <xf numFmtId="0" fontId="13" fillId="0" borderId="0" xfId="3"/>
    <xf numFmtId="0" fontId="15" fillId="0" borderId="0" xfId="6" applyFont="1"/>
    <xf numFmtId="0" fontId="16" fillId="0" borderId="0" xfId="5" applyFont="1" applyAlignment="1">
      <alignment horizontal="left"/>
    </xf>
    <xf numFmtId="0" fontId="3" fillId="0" borderId="0" xfId="6" applyAlignment="1">
      <alignment horizontal="left" vertical="top"/>
    </xf>
    <xf numFmtId="0" fontId="14" fillId="0" borderId="35" xfId="5" applyFont="1" applyBorder="1" applyAlignment="1">
      <alignment horizontal="justify" vertical="center" wrapText="1"/>
    </xf>
    <xf numFmtId="0" fontId="14" fillId="0" borderId="7" xfId="5" applyFont="1" applyBorder="1" applyAlignment="1">
      <alignment horizontal="center" wrapText="1"/>
    </xf>
    <xf numFmtId="0" fontId="14" fillId="0" borderId="36" xfId="5" applyFont="1" applyBorder="1" applyAlignment="1">
      <alignment horizontal="justify" vertical="center" wrapText="1"/>
    </xf>
    <xf numFmtId="0" fontId="14" fillId="0" borderId="4" xfId="5" applyFont="1" applyBorder="1" applyAlignment="1">
      <alignment horizontal="center" wrapText="1"/>
    </xf>
    <xf numFmtId="0" fontId="14" fillId="0" borderId="36" xfId="5" applyFont="1" applyBorder="1" applyAlignment="1">
      <alignment wrapText="1"/>
    </xf>
    <xf numFmtId="0" fontId="14" fillId="0" borderId="37" xfId="5" applyFont="1" applyBorder="1" applyAlignment="1">
      <alignment wrapText="1"/>
    </xf>
    <xf numFmtId="0" fontId="14" fillId="0" borderId="6" xfId="5" applyFont="1" applyBorder="1" applyAlignment="1">
      <alignment horizontal="center" wrapText="1"/>
    </xf>
    <xf numFmtId="1" fontId="5" fillId="0" borderId="10" xfId="0" applyNumberFormat="1" applyFont="1" applyBorder="1"/>
    <xf numFmtId="1" fontId="5" fillId="0" borderId="0" xfId="0" applyNumberFormat="1" applyFont="1"/>
    <xf numFmtId="1" fontId="5" fillId="0" borderId="11" xfId="0" applyNumberFormat="1" applyFont="1" applyBorder="1"/>
    <xf numFmtId="0" fontId="19" fillId="10" borderId="0" xfId="4" applyFont="1" applyFill="1" applyAlignment="1">
      <alignment horizontal="center" vertical="center"/>
    </xf>
    <xf numFmtId="0" fontId="6" fillId="10" borderId="0" xfId="4" applyFont="1" applyFill="1" applyAlignment="1">
      <alignment horizontal="center" vertical="center" wrapText="1"/>
    </xf>
    <xf numFmtId="0" fontId="19" fillId="10" borderId="0" xfId="4" applyFont="1" applyFill="1" applyAlignment="1">
      <alignment horizontal="left" vertical="center"/>
    </xf>
    <xf numFmtId="0" fontId="20" fillId="11" borderId="0" xfId="4" applyFont="1" applyFill="1" applyAlignment="1">
      <alignment horizontal="center" vertical="center" wrapText="1"/>
    </xf>
    <xf numFmtId="0" fontId="20" fillId="11" borderId="0" xfId="4" applyFont="1" applyFill="1" applyAlignment="1">
      <alignment horizontal="left" vertical="center"/>
    </xf>
    <xf numFmtId="0" fontId="20" fillId="0" borderId="0" xfId="4" applyFont="1" applyAlignment="1">
      <alignment horizontal="left"/>
    </xf>
    <xf numFmtId="0" fontId="20" fillId="12" borderId="0" xfId="4" applyFont="1" applyFill="1" applyAlignment="1">
      <alignment horizontal="center"/>
    </xf>
    <xf numFmtId="0" fontId="5" fillId="13" borderId="0" xfId="4" applyFont="1" applyFill="1" applyAlignment="1">
      <alignment horizontal="center" vertical="center" wrapText="1"/>
    </xf>
    <xf numFmtId="0" fontId="20" fillId="13" borderId="0" xfId="4" applyFont="1" applyFill="1" applyAlignment="1">
      <alignment horizontal="center" vertical="center" wrapText="1"/>
    </xf>
    <xf numFmtId="0" fontId="19" fillId="13" borderId="0" xfId="4" applyFont="1" applyFill="1" applyAlignment="1">
      <alignment horizontal="center" vertical="center"/>
    </xf>
    <xf numFmtId="0" fontId="20" fillId="12" borderId="0" xfId="4" applyFont="1" applyFill="1" applyAlignment="1">
      <alignment horizontal="center" vertical="center"/>
    </xf>
    <xf numFmtId="0" fontId="20" fillId="12" borderId="0" xfId="4" applyFont="1" applyFill="1"/>
    <xf numFmtId="0" fontId="20" fillId="10" borderId="38" xfId="4" applyFont="1" applyFill="1" applyBorder="1" applyAlignment="1">
      <alignment horizontal="center" vertical="center" wrapText="1"/>
    </xf>
    <xf numFmtId="0" fontId="21" fillId="10" borderId="38" xfId="4" applyFont="1" applyFill="1" applyBorder="1" applyAlignment="1">
      <alignment horizontal="center" vertical="center" wrapText="1"/>
    </xf>
    <xf numFmtId="0" fontId="20" fillId="0" borderId="0" xfId="4" applyFont="1" applyAlignment="1">
      <alignment horizontal="center" vertical="center"/>
    </xf>
    <xf numFmtId="0" fontId="20" fillId="0" borderId="0" xfId="4" applyFont="1"/>
    <xf numFmtId="0" fontId="21" fillId="0" borderId="0" xfId="7" applyFont="1" applyFill="1" applyAlignment="1">
      <alignment horizontal="center" wrapText="1"/>
    </xf>
    <xf numFmtId="0" fontId="20" fillId="11" borderId="0" xfId="4" applyFont="1" applyFill="1" applyAlignment="1">
      <alignment horizontal="center" vertical="center"/>
    </xf>
    <xf numFmtId="0" fontId="21" fillId="10" borderId="38" xfId="3" applyFont="1" applyFill="1" applyBorder="1" applyAlignment="1">
      <alignment horizontal="center" vertical="center" wrapText="1"/>
    </xf>
    <xf numFmtId="0" fontId="20" fillId="10" borderId="38" xfId="4" applyFont="1" applyFill="1" applyBorder="1" applyAlignment="1">
      <alignment horizontal="center" vertical="center"/>
    </xf>
    <xf numFmtId="0" fontId="20" fillId="10" borderId="38" xfId="4" applyFont="1" applyFill="1" applyBorder="1" applyAlignment="1">
      <alignment horizontal="left" vertical="center" wrapText="1"/>
    </xf>
    <xf numFmtId="0" fontId="20" fillId="0" borderId="0" xfId="4" applyFont="1" applyAlignment="1">
      <alignment horizontal="left" vertical="center" wrapText="1"/>
    </xf>
    <xf numFmtId="0" fontId="20" fillId="0" borderId="39" xfId="4" applyFont="1" applyBorder="1" applyAlignment="1">
      <alignment horizontal="center" vertical="center"/>
    </xf>
    <xf numFmtId="0" fontId="20" fillId="0" borderId="39" xfId="4" applyFont="1" applyBorder="1"/>
    <xf numFmtId="0" fontId="20" fillId="0" borderId="0" xfId="4" applyFont="1" applyAlignment="1">
      <alignment horizontal="center"/>
    </xf>
    <xf numFmtId="0" fontId="5" fillId="0" borderId="0" xfId="4" applyFont="1" applyAlignment="1">
      <alignment horizontal="center" vertical="center" wrapText="1"/>
    </xf>
    <xf numFmtId="0" fontId="20" fillId="0" borderId="0" xfId="4" applyFont="1" applyAlignment="1">
      <alignment horizontal="center" vertical="center" wrapText="1"/>
    </xf>
    <xf numFmtId="0" fontId="6" fillId="0" borderId="0" xfId="0" applyFont="1" applyAlignment="1">
      <alignment horizontal="left" vertical="top"/>
    </xf>
    <xf numFmtId="0" fontId="6" fillId="0" borderId="0" xfId="0" applyFont="1" applyAlignment="1">
      <alignment horizontal="left" vertical="top" wrapText="1"/>
    </xf>
    <xf numFmtId="0" fontId="5" fillId="0" borderId="16" xfId="0" applyFont="1" applyBorder="1" applyAlignment="1">
      <alignment horizontal="left" vertical="top"/>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3" xfId="0" applyFont="1" applyBorder="1" applyAlignment="1">
      <alignment horizontal="left" vertical="top"/>
    </xf>
    <xf numFmtId="0" fontId="5" fillId="0" borderId="15" xfId="0" applyFont="1" applyBorder="1" applyAlignment="1">
      <alignment horizontal="left" vertical="top" wrapText="1"/>
    </xf>
    <xf numFmtId="0" fontId="5" fillId="0" borderId="9" xfId="0" applyFont="1" applyBorder="1" applyAlignment="1">
      <alignment horizontal="left" vertical="top" wrapText="1"/>
    </xf>
    <xf numFmtId="0" fontId="5" fillId="0" borderId="20" xfId="0" applyFont="1" applyBorder="1" applyAlignment="1">
      <alignment horizontal="left" vertical="top"/>
    </xf>
    <xf numFmtId="0" fontId="5" fillId="0" borderId="22" xfId="0" applyFont="1" applyBorder="1" applyAlignment="1">
      <alignment horizontal="left" vertical="top"/>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22" fillId="9" borderId="28" xfId="0" applyFont="1" applyFill="1" applyBorder="1" applyAlignment="1">
      <alignment horizontal="left" vertical="top" wrapText="1"/>
    </xf>
    <xf numFmtId="0" fontId="22" fillId="9" borderId="9" xfId="0" applyFont="1" applyFill="1" applyBorder="1" applyAlignment="1">
      <alignment horizontal="left" vertical="top" wrapText="1"/>
    </xf>
    <xf numFmtId="0" fontId="5" fillId="0" borderId="29" xfId="0" applyFont="1" applyBorder="1" applyAlignment="1">
      <alignment horizontal="left" vertical="top"/>
    </xf>
    <xf numFmtId="0" fontId="5" fillId="0" borderId="30" xfId="0" applyFont="1" applyBorder="1" applyAlignment="1">
      <alignment horizontal="left" vertical="top" wrapText="1"/>
    </xf>
    <xf numFmtId="0" fontId="5" fillId="0" borderId="21" xfId="0" applyFont="1" applyBorder="1" applyAlignment="1">
      <alignment horizontal="left" vertical="top" wrapText="1"/>
    </xf>
    <xf numFmtId="0" fontId="5" fillId="0" borderId="5" xfId="0" applyFont="1" applyBorder="1" applyAlignment="1">
      <alignment horizontal="left" vertical="top"/>
    </xf>
    <xf numFmtId="0" fontId="5" fillId="0" borderId="31" xfId="0" applyFont="1" applyBorder="1" applyAlignment="1">
      <alignment horizontal="left" vertical="top" wrapText="1"/>
    </xf>
    <xf numFmtId="0" fontId="22" fillId="9" borderId="32" xfId="0" applyFont="1" applyFill="1" applyBorder="1" applyAlignment="1">
      <alignment horizontal="left" vertical="top" wrapText="1"/>
    </xf>
    <xf numFmtId="0" fontId="22" fillId="9" borderId="8" xfId="0" applyFont="1" applyFill="1" applyBorder="1" applyAlignment="1">
      <alignment horizontal="left" vertical="top" wrapText="1"/>
    </xf>
    <xf numFmtId="0" fontId="6" fillId="0" borderId="0" xfId="0" applyFont="1" applyAlignment="1">
      <alignment horizontal="center" vertical="center" wrapText="1"/>
    </xf>
    <xf numFmtId="0" fontId="12" fillId="2" borderId="0" xfId="0" applyFont="1" applyFill="1" applyAlignment="1">
      <alignment horizontal="center" vertical="center" wrapText="1"/>
    </xf>
    <xf numFmtId="0" fontId="23" fillId="3" borderId="0" xfId="0" applyFont="1" applyFill="1" applyAlignment="1">
      <alignment horizontal="center" vertical="center" wrapText="1"/>
    </xf>
    <xf numFmtId="0" fontId="23" fillId="4" borderId="0" xfId="0" applyFont="1" applyFill="1" applyAlignment="1">
      <alignment horizontal="center" vertical="center" wrapText="1"/>
    </xf>
    <xf numFmtId="0" fontId="6" fillId="0" borderId="0" xfId="0" applyFont="1" applyAlignment="1">
      <alignment horizontal="center" vertical="center"/>
    </xf>
    <xf numFmtId="0" fontId="6" fillId="8" borderId="0" xfId="0" applyFont="1" applyFill="1" applyAlignment="1">
      <alignment horizontal="center" vertical="center"/>
    </xf>
    <xf numFmtId="0" fontId="6" fillId="0" borderId="0" xfId="0" applyFont="1" applyAlignment="1">
      <alignment vertical="center"/>
    </xf>
    <xf numFmtId="0" fontId="12" fillId="2" borderId="0" xfId="0" applyFont="1" applyFill="1" applyAlignment="1">
      <alignment horizontal="left" vertical="center"/>
    </xf>
    <xf numFmtId="0" fontId="23" fillId="3" borderId="0" xfId="0" applyFont="1" applyFill="1" applyAlignment="1">
      <alignment horizontal="left" vertical="center"/>
    </xf>
    <xf numFmtId="0" fontId="23" fillId="4" borderId="0" xfId="0" applyFont="1" applyFill="1" applyAlignment="1">
      <alignment horizontal="left" vertical="center"/>
    </xf>
    <xf numFmtId="0" fontId="6" fillId="0" borderId="0" xfId="0" applyFont="1" applyAlignment="1">
      <alignment horizontal="left" vertical="center"/>
    </xf>
    <xf numFmtId="0" fontId="6" fillId="8" borderId="0" xfId="0" applyFont="1" applyFill="1" applyAlignment="1">
      <alignment horizontal="left" vertical="center"/>
    </xf>
    <xf numFmtId="2" fontId="12" fillId="2" borderId="0" xfId="0" applyNumberFormat="1" applyFont="1" applyFill="1" applyAlignment="1">
      <alignment horizontal="center" vertical="center" wrapText="1"/>
    </xf>
    <xf numFmtId="2" fontId="23" fillId="3" borderId="0" xfId="0" applyNumberFormat="1" applyFont="1" applyFill="1" applyAlignment="1">
      <alignment horizontal="center" vertical="center" wrapText="1"/>
    </xf>
    <xf numFmtId="2" fontId="23" fillId="4" borderId="0" xfId="0" applyNumberFormat="1" applyFont="1" applyFill="1" applyAlignment="1">
      <alignment horizontal="center" vertical="center" wrapText="1"/>
    </xf>
    <xf numFmtId="2" fontId="6" fillId="0" borderId="0" xfId="0" applyNumberFormat="1" applyFont="1" applyAlignment="1">
      <alignment horizontal="center" vertical="center"/>
    </xf>
    <xf numFmtId="0" fontId="6" fillId="0" borderId="11" xfId="0" applyFont="1" applyBorder="1" applyAlignment="1">
      <alignment horizontal="center" vertical="center"/>
    </xf>
    <xf numFmtId="0" fontId="24" fillId="14" borderId="0" xfId="0" applyFont="1" applyFill="1" applyAlignment="1">
      <alignment horizontal="center" vertical="center"/>
    </xf>
    <xf numFmtId="0" fontId="23" fillId="3" borderId="0" xfId="0" applyFont="1" applyFill="1" applyAlignment="1">
      <alignment horizontal="left" vertical="center" wrapText="1"/>
    </xf>
    <xf numFmtId="0" fontId="6" fillId="5" borderId="2" xfId="0" applyFont="1" applyFill="1" applyBorder="1" applyAlignment="1">
      <alignment horizontal="center" vertical="center" wrapText="1"/>
    </xf>
    <xf numFmtId="2" fontId="5" fillId="0" borderId="2" xfId="0" applyNumberFormat="1" applyFont="1" applyBorder="1"/>
    <xf numFmtId="2" fontId="5" fillId="0" borderId="9" xfId="0" applyNumberFormat="1" applyFont="1" applyBorder="1"/>
    <xf numFmtId="2" fontId="5" fillId="0" borderId="8" xfId="0" applyNumberFormat="1" applyFont="1" applyBorder="1"/>
    <xf numFmtId="0" fontId="22" fillId="0" borderId="38" xfId="0" applyFont="1" applyBorder="1" applyAlignment="1">
      <alignment horizontal="center" vertical="center" wrapText="1"/>
    </xf>
    <xf numFmtId="0" fontId="17" fillId="6" borderId="33" xfId="5" applyFont="1" applyFill="1" applyBorder="1" applyAlignment="1">
      <alignment horizontal="left" vertical="top" wrapText="1"/>
    </xf>
    <xf numFmtId="0" fontId="17" fillId="6" borderId="34" xfId="5" applyFont="1" applyFill="1" applyBorder="1" applyAlignment="1">
      <alignment horizontal="left" vertical="top" wrapText="1"/>
    </xf>
  </cellXfs>
  <cellStyles count="8">
    <cellStyle name="Hipervínculo" xfId="3" builtinId="8"/>
    <cellStyle name="Hyperlink" xfId="7" xr:uid="{00000000-000B-0000-0000-000008000000}"/>
    <cellStyle name="Normal" xfId="0" builtinId="0"/>
    <cellStyle name="Normal 2" xfId="1" xr:uid="{00000000-0005-0000-0000-000003000000}"/>
    <cellStyle name="Normal 3" xfId="2" xr:uid="{3FB3EDE8-A718-4AB5-9334-43C55042698D}"/>
    <cellStyle name="Normal 3 2" xfId="5" xr:uid="{628CE1CA-7A76-4BE7-9267-617F93CB6538}"/>
    <cellStyle name="Normal 4" xfId="4" xr:uid="{F1C7E248-4A9A-4988-8E6F-48EAF5386A94}"/>
    <cellStyle name="Normal 5" xfId="6" xr:uid="{A43C6788-22B5-4338-BE0E-3B7082BCA5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tmp"/><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1</xdr:row>
      <xdr:rowOff>171450</xdr:rowOff>
    </xdr:from>
    <xdr:to>
      <xdr:col>5</xdr:col>
      <xdr:colOff>419100</xdr:colOff>
      <xdr:row>5</xdr:row>
      <xdr:rowOff>133350</xdr:rowOff>
    </xdr:to>
    <xdr:pic>
      <xdr:nvPicPr>
        <xdr:cNvPr id="4" name="Imagen 3">
          <a:extLst>
            <a:ext uri="{FF2B5EF4-FFF2-40B4-BE49-F238E27FC236}">
              <a16:creationId xmlns:a16="http://schemas.microsoft.com/office/drawing/2014/main" id="{D496E67E-0CF4-0107-0782-81E8D45838C8}"/>
            </a:ext>
            <a:ext uri="{147F2762-F138-4A5C-976F-8EAC2B608ADB}">
              <a16:predDERef xmlns:a16="http://schemas.microsoft.com/office/drawing/2014/main" pred="{34C7B860-B0A6-4B9C-8298-41D2AFF8A537}"/>
            </a:ext>
          </a:extLst>
        </xdr:cNvPr>
        <xdr:cNvPicPr>
          <a:picLocks noChangeAspect="1"/>
        </xdr:cNvPicPr>
      </xdr:nvPicPr>
      <xdr:blipFill>
        <a:blip xmlns:r="http://schemas.openxmlformats.org/officeDocument/2006/relationships" r:embed="rId1"/>
        <a:stretch>
          <a:fillRect/>
        </a:stretch>
      </xdr:blipFill>
      <xdr:spPr>
        <a:xfrm>
          <a:off x="1181100" y="361950"/>
          <a:ext cx="2095500" cy="723900"/>
        </a:xfrm>
        <a:prstGeom prst="rect">
          <a:avLst/>
        </a:prstGeom>
      </xdr:spPr>
    </xdr:pic>
    <xdr:clientData/>
  </xdr:twoCellAnchor>
  <xdr:twoCellAnchor editAs="oneCell">
    <xdr:from>
      <xdr:col>11</xdr:col>
      <xdr:colOff>38100</xdr:colOff>
      <xdr:row>1</xdr:row>
      <xdr:rowOff>152400</xdr:rowOff>
    </xdr:from>
    <xdr:to>
      <xdr:col>14</xdr:col>
      <xdr:colOff>408193</xdr:colOff>
      <xdr:row>5</xdr:row>
      <xdr:rowOff>172511</xdr:rowOff>
    </xdr:to>
    <xdr:pic>
      <xdr:nvPicPr>
        <xdr:cNvPr id="5" name="Imagen 4">
          <a:extLst>
            <a:ext uri="{FF2B5EF4-FFF2-40B4-BE49-F238E27FC236}">
              <a16:creationId xmlns:a16="http://schemas.microsoft.com/office/drawing/2014/main" id="{CA587982-AF53-4672-86F9-DBF7F3684319}"/>
            </a:ext>
            <a:ext uri="{147F2762-F138-4A5C-976F-8EAC2B608ADB}">
              <a16:predDERef xmlns:a16="http://schemas.microsoft.com/office/drawing/2014/main" pred="{D496E67E-0CF4-0107-0782-81E8D45838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38900" y="342900"/>
          <a:ext cx="2141743" cy="782111"/>
        </a:xfrm>
        <a:prstGeom prst="rect">
          <a:avLst/>
        </a:prstGeom>
      </xdr:spPr>
    </xdr:pic>
    <xdr:clientData/>
  </xdr:twoCellAnchor>
  <xdr:twoCellAnchor editAs="oneCell">
    <xdr:from>
      <xdr:col>7</xdr:col>
      <xdr:colOff>0</xdr:colOff>
      <xdr:row>0</xdr:row>
      <xdr:rowOff>133350</xdr:rowOff>
    </xdr:from>
    <xdr:to>
      <xdr:col>9</xdr:col>
      <xdr:colOff>419100</xdr:colOff>
      <xdr:row>5</xdr:row>
      <xdr:rowOff>161925</xdr:rowOff>
    </xdr:to>
    <xdr:pic>
      <xdr:nvPicPr>
        <xdr:cNvPr id="6" name="Imagen 5">
          <a:extLst>
            <a:ext uri="{FF2B5EF4-FFF2-40B4-BE49-F238E27FC236}">
              <a16:creationId xmlns:a16="http://schemas.microsoft.com/office/drawing/2014/main" id="{498BBBD5-AD49-3826-883F-A35665976EFB}"/>
            </a:ext>
            <a:ext uri="{147F2762-F138-4A5C-976F-8EAC2B608ADB}">
              <a16:predDERef xmlns:a16="http://schemas.microsoft.com/office/drawing/2014/main" pred="{CA587982-AF53-4672-86F9-DBF7F3684319}"/>
            </a:ext>
          </a:extLst>
        </xdr:cNvPr>
        <xdr:cNvPicPr>
          <a:picLocks noChangeAspect="1"/>
        </xdr:cNvPicPr>
      </xdr:nvPicPr>
      <xdr:blipFill>
        <a:blip xmlns:r="http://schemas.openxmlformats.org/officeDocument/2006/relationships" r:embed="rId3"/>
        <a:stretch>
          <a:fillRect/>
        </a:stretch>
      </xdr:blipFill>
      <xdr:spPr>
        <a:xfrm>
          <a:off x="4038600" y="133350"/>
          <a:ext cx="1600200" cy="981075"/>
        </a:xfrm>
        <a:prstGeom prst="rect">
          <a:avLst/>
        </a:prstGeom>
      </xdr:spPr>
    </xdr:pic>
    <xdr:clientData/>
  </xdr:twoCellAnchor>
  <xdr:twoCellAnchor editAs="oneCell">
    <xdr:from>
      <xdr:col>1</xdr:col>
      <xdr:colOff>400050</xdr:colOff>
      <xdr:row>7</xdr:row>
      <xdr:rowOff>9525</xdr:rowOff>
    </xdr:from>
    <xdr:to>
      <xdr:col>14</xdr:col>
      <xdr:colOff>304800</xdr:colOff>
      <xdr:row>64</xdr:row>
      <xdr:rowOff>114300</xdr:rowOff>
    </xdr:to>
    <xdr:pic>
      <xdr:nvPicPr>
        <xdr:cNvPr id="3" name="Imagen 2">
          <a:extLst>
            <a:ext uri="{FF2B5EF4-FFF2-40B4-BE49-F238E27FC236}">
              <a16:creationId xmlns:a16="http://schemas.microsoft.com/office/drawing/2014/main" id="{9ECF3C9E-8460-ED8B-7062-44D93FF3625F}"/>
            </a:ext>
            <a:ext uri="{147F2762-F138-4A5C-976F-8EAC2B608ADB}">
              <a16:predDERef xmlns:a16="http://schemas.microsoft.com/office/drawing/2014/main" pred="{498BBBD5-AD49-3826-883F-A35665976EFB}"/>
            </a:ext>
          </a:extLst>
        </xdr:cNvPr>
        <xdr:cNvPicPr>
          <a:picLocks noChangeAspect="1"/>
        </xdr:cNvPicPr>
      </xdr:nvPicPr>
      <xdr:blipFill>
        <a:blip xmlns:r="http://schemas.openxmlformats.org/officeDocument/2006/relationships" r:embed="rId4"/>
        <a:stretch>
          <a:fillRect/>
        </a:stretch>
      </xdr:blipFill>
      <xdr:spPr>
        <a:xfrm>
          <a:off x="876300" y="1571625"/>
          <a:ext cx="7600950" cy="10963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314325</xdr:colOff>
      <xdr:row>4</xdr:row>
      <xdr:rowOff>123825</xdr:rowOff>
    </xdr:from>
    <xdr:to>
      <xdr:col>11</xdr:col>
      <xdr:colOff>190500</xdr:colOff>
      <xdr:row>32</xdr:row>
      <xdr:rowOff>114300</xdr:rowOff>
    </xdr:to>
    <xdr:pic>
      <xdr:nvPicPr>
        <xdr:cNvPr id="2" name="Imagen 1">
          <a:extLst>
            <a:ext uri="{FF2B5EF4-FFF2-40B4-BE49-F238E27FC236}">
              <a16:creationId xmlns:a16="http://schemas.microsoft.com/office/drawing/2014/main" id="{BE2C06D0-2860-797E-3EAE-6216B4503FE6}"/>
            </a:ext>
            <a:ext uri="{147F2762-F138-4A5C-976F-8EAC2B608ADB}">
              <a16:predDERef xmlns:a16="http://schemas.microsoft.com/office/drawing/2014/main" pred="{59D721C6-EB22-776E-19E2-BFD69ED8C372}"/>
            </a:ext>
          </a:extLst>
        </xdr:cNvPr>
        <xdr:cNvPicPr>
          <a:picLocks noChangeAspect="1"/>
        </xdr:cNvPicPr>
      </xdr:nvPicPr>
      <xdr:blipFill>
        <a:blip xmlns:r="http://schemas.openxmlformats.org/officeDocument/2006/relationships" r:embed="rId1"/>
        <a:stretch>
          <a:fillRect/>
        </a:stretch>
      </xdr:blipFill>
      <xdr:spPr>
        <a:xfrm>
          <a:off x="1266825" y="895350"/>
          <a:ext cx="8505825" cy="45243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6" Type="http://schemas.openxmlformats.org/officeDocument/2006/relationships/hyperlink" Target="https://drive.google.com/drive/folders/1jlLCt47xODu4VnudlyJTv6WwRVVu4wxQ?usp=sharing" TargetMode="External"/><Relationship Id="rId117" Type="http://schemas.openxmlformats.org/officeDocument/2006/relationships/hyperlink" Target="https://drive.google.com/drive/folders/1IJbzxQ80_scOo_WyXq0DU4BNhR6Nc31U?usp=drive_link" TargetMode="External"/><Relationship Id="rId21" Type="http://schemas.openxmlformats.org/officeDocument/2006/relationships/hyperlink" Target="https://drive.google.com/drive/folders/1iYTW-JBGCM_kjBNy1ovQXWxOmmTCagTA?usp=sharing" TargetMode="External"/><Relationship Id="rId42" Type="http://schemas.openxmlformats.org/officeDocument/2006/relationships/hyperlink" Target="https://drive.google.com/drive/folders/1rXPs9rSo-sfb1b6ba7LsubbP_vWDAa4I?usp=sharing" TargetMode="External"/><Relationship Id="rId47" Type="http://schemas.openxmlformats.org/officeDocument/2006/relationships/hyperlink" Target="https://drive.google.com/drive/folders/1_wAixCmuD9kqK6q_DubB3MktYXX2d2aw?usp=sharing" TargetMode="External"/><Relationship Id="rId63" Type="http://schemas.openxmlformats.org/officeDocument/2006/relationships/hyperlink" Target="https://drive.google.com/drive/folders/1F3wP4vnkISVblQwB5sBRn9dWy84hsvqS?usp=sharing" TargetMode="External"/><Relationship Id="rId68" Type="http://schemas.openxmlformats.org/officeDocument/2006/relationships/hyperlink" Target="https://drive.google.com/drive/folders/11X60FLdetSUZcIJH5HUzNLBVPDa6pDI2?usp=sharing" TargetMode="External"/><Relationship Id="rId84" Type="http://schemas.openxmlformats.org/officeDocument/2006/relationships/hyperlink" Target="https://drive.google.com/drive/folders/1X3xQ7oXDGpoGndERsbN29Nxt7uapcpQM?usp=sharing" TargetMode="External"/><Relationship Id="rId89" Type="http://schemas.openxmlformats.org/officeDocument/2006/relationships/hyperlink" Target="https://drive.google.com/drive/folders/1-Hm3uIwUzq5YUpp351-9UxrXizUWlDwm?usp=sharing" TargetMode="External"/><Relationship Id="rId112" Type="http://schemas.openxmlformats.org/officeDocument/2006/relationships/hyperlink" Target="https://drive.google.com/drive/folders/16uSuAvL7J-FfNGRQn5MrH8A-S9b0xK2A?usp=drive_link" TargetMode="External"/><Relationship Id="rId16" Type="http://schemas.openxmlformats.org/officeDocument/2006/relationships/hyperlink" Target="https://drive.google.com/drive/folders/1UtOmcRayRfhEriEGPrsAGv3HTY2cd0HQ?usp=sharing" TargetMode="External"/><Relationship Id="rId107" Type="http://schemas.openxmlformats.org/officeDocument/2006/relationships/hyperlink" Target="https://drive.google.com/drive/folders/1QKiqkMgXIShlInBPtYAwni26mcayD1nX?usp=drive_link" TargetMode="External"/><Relationship Id="rId11" Type="http://schemas.openxmlformats.org/officeDocument/2006/relationships/hyperlink" Target="https://drive.google.com/drive/folders/1UYB2pAklVgUD-i5asenNVuwX1_oaCl36?usp=sharing" TargetMode="External"/><Relationship Id="rId32" Type="http://schemas.openxmlformats.org/officeDocument/2006/relationships/hyperlink" Target="https://drive.google.com/drive/folders/1Ijf68sMgdjsbqG7a1sBgeBRLNP4yGJn1?usp=sharing" TargetMode="External"/><Relationship Id="rId37" Type="http://schemas.openxmlformats.org/officeDocument/2006/relationships/hyperlink" Target="https://drive.google.com/drive/folders/18ZWMms5uE4bTSPAz5RV9S_88hXVYK-D1?usp=sharing" TargetMode="External"/><Relationship Id="rId53" Type="http://schemas.openxmlformats.org/officeDocument/2006/relationships/hyperlink" Target="https://drive.google.com/drive/folders/17EF9qrsILgkJiK4ENQVh7WOg-NQWI5QX?usp=sharing" TargetMode="External"/><Relationship Id="rId58" Type="http://schemas.openxmlformats.org/officeDocument/2006/relationships/hyperlink" Target="https://drive.google.com/drive/folders/1vA0f2ReKX7OgjrkLlQQrNqfpQlO7wPK6?usp=sharing" TargetMode="External"/><Relationship Id="rId74" Type="http://schemas.openxmlformats.org/officeDocument/2006/relationships/hyperlink" Target="https://drive.google.com/drive/folders/1Pao8vq9J0bML-xm6Io-5bpkRh5vqWJ4J?usp=sharing" TargetMode="External"/><Relationship Id="rId79" Type="http://schemas.openxmlformats.org/officeDocument/2006/relationships/hyperlink" Target="https://drive.google.com/drive/folders/1jei8ZKovBlZ4aEMrtzq8YByriym11oIa?usp=sharing" TargetMode="External"/><Relationship Id="rId102" Type="http://schemas.openxmlformats.org/officeDocument/2006/relationships/hyperlink" Target="https://drive.google.com/drive/folders/1YxHlLspgNB76sEqwxr82gLpFOuPjV06z?usp=drive_link" TargetMode="External"/><Relationship Id="rId123" Type="http://schemas.openxmlformats.org/officeDocument/2006/relationships/hyperlink" Target="https://drive.google.com/drive/folders/1OtY7rekjZ5j8xUG3umlsfGrSpgd5UqhO?usp=drive_link" TargetMode="External"/><Relationship Id="rId5" Type="http://schemas.openxmlformats.org/officeDocument/2006/relationships/hyperlink" Target="https://drive.google.com/drive/folders/1UCcyKFs3_gKAxGB2KHAJ_5Y5gULVYYy4?usp=sharing" TargetMode="External"/><Relationship Id="rId90" Type="http://schemas.openxmlformats.org/officeDocument/2006/relationships/hyperlink" Target="https://drive.google.com/drive/folders/1M4CptYGfTW67xfuqr2iSCZ9u5Dz-EBVC?usp=sharing" TargetMode="External"/><Relationship Id="rId95" Type="http://schemas.openxmlformats.org/officeDocument/2006/relationships/hyperlink" Target="https://drive.google.com/drive/folders/1wZVNrBj3BN_NhijQQF1k50cMH6v3psvO?usp=sharing" TargetMode="External"/><Relationship Id="rId22" Type="http://schemas.openxmlformats.org/officeDocument/2006/relationships/hyperlink" Target="https://drive.google.com/drive/folders/1woHq4Im44G5Jpmqoo_Vr7P87CQQXcR43?usp=sharing" TargetMode="External"/><Relationship Id="rId27" Type="http://schemas.openxmlformats.org/officeDocument/2006/relationships/hyperlink" Target="https://drive.google.com/drive/folders/1r0V99BruCWJRTlwGIycJyP_BEwPRjk26?usp=sharing" TargetMode="External"/><Relationship Id="rId43" Type="http://schemas.openxmlformats.org/officeDocument/2006/relationships/hyperlink" Target="https://drive.google.com/drive/folders/1LLDPu0LDWHzBVwNEV9pGscQ-EomahNd5?usp=sharing" TargetMode="External"/><Relationship Id="rId48" Type="http://schemas.openxmlformats.org/officeDocument/2006/relationships/hyperlink" Target="https://drive.google.com/drive/folders/1ozBAH3SJRPxemx14W-Izd6Ps_gZ7gzyF?usp=sharing" TargetMode="External"/><Relationship Id="rId64" Type="http://schemas.openxmlformats.org/officeDocument/2006/relationships/hyperlink" Target="https://drive.google.com/drive/folders/1esrbo8lYerLYU38tXHf1y4uzMADClU9E?usp=sharing" TargetMode="External"/><Relationship Id="rId69" Type="http://schemas.openxmlformats.org/officeDocument/2006/relationships/hyperlink" Target="https://drive.google.com/drive/folders/1YL40u-NFt3-1bymArna8ERc5PIFem-BT?usp=sharing" TargetMode="External"/><Relationship Id="rId113" Type="http://schemas.openxmlformats.org/officeDocument/2006/relationships/hyperlink" Target="https://drive.google.com/drive/folders/15kI54r1pZqcqM4al5cCMb7UNL-OzPiyz?usp=drive_link" TargetMode="External"/><Relationship Id="rId118" Type="http://schemas.openxmlformats.org/officeDocument/2006/relationships/hyperlink" Target="https://drive.google.com/drive/folders/14k3XWjKWWyVC5z0Ow4Vsj7N_rwyrCFer?usp=drive_link" TargetMode="External"/><Relationship Id="rId80" Type="http://schemas.openxmlformats.org/officeDocument/2006/relationships/hyperlink" Target="https://drive.google.com/drive/folders/1dQqEoXai2NrbyVgGnZCcuFH81IIiXcik?usp=sharing" TargetMode="External"/><Relationship Id="rId85" Type="http://schemas.openxmlformats.org/officeDocument/2006/relationships/hyperlink" Target="https://drive.google.com/drive/folders/1HN9UjdXMjeY8sGuH0c_zj62bbJMrWlVM?usp=sharing" TargetMode="External"/><Relationship Id="rId12" Type="http://schemas.openxmlformats.org/officeDocument/2006/relationships/hyperlink" Target="https://drive.google.com/drive/folders/1UeorvC2N0vstFrsfMXsgasxDlVGKLqGq?usp=sharing" TargetMode="External"/><Relationship Id="rId17" Type="http://schemas.openxmlformats.org/officeDocument/2006/relationships/hyperlink" Target="https://drive.google.com/drive/folders/1UugCB45eoOlhQybpQS6mL_8lumsBlj4A?usp=sharing" TargetMode="External"/><Relationship Id="rId33" Type="http://schemas.openxmlformats.org/officeDocument/2006/relationships/hyperlink" Target="https://drive.google.com/drive/folders/13_I29YZwJHl_gztUrl55zOpaSMqiiH8d?usp=sharing" TargetMode="External"/><Relationship Id="rId38" Type="http://schemas.openxmlformats.org/officeDocument/2006/relationships/hyperlink" Target="https://drive.google.com/drive/folders/1LdzDx_rfLOl4H5cUmLOQ-laHtSpadxzG?usp=sharing" TargetMode="External"/><Relationship Id="rId59" Type="http://schemas.openxmlformats.org/officeDocument/2006/relationships/hyperlink" Target="https://drive.google.com/drive/folders/1okoRJaX2LnkQRCoBkuFk9IIUxJWBC4pV?usp=sharing" TargetMode="External"/><Relationship Id="rId103" Type="http://schemas.openxmlformats.org/officeDocument/2006/relationships/hyperlink" Target="https://drive.google.com/drive/folders/1Ddcq5fPlO6AKY_PKA-Qhjwqb6VXU98FV?usp=drive_link" TargetMode="External"/><Relationship Id="rId108" Type="http://schemas.openxmlformats.org/officeDocument/2006/relationships/hyperlink" Target="https://drive.google.com/drive/folders/1CLkQUFI4WoCjFAdlV5pJO7B7QKZSSj36?usp=drive_link" TargetMode="External"/><Relationship Id="rId124" Type="http://schemas.openxmlformats.org/officeDocument/2006/relationships/hyperlink" Target="https://drive.google.com/drive/folders/1_QtrXQk0PAYdvNyx7MWwifixNcV7x-va?usp=drive_link" TargetMode="External"/><Relationship Id="rId54" Type="http://schemas.openxmlformats.org/officeDocument/2006/relationships/hyperlink" Target="https://drive.google.com/drive/folders/19mh975HB0Kgd5LoJmVMhmCDnV7EV3i-7?usp=sharing" TargetMode="External"/><Relationship Id="rId70" Type="http://schemas.openxmlformats.org/officeDocument/2006/relationships/hyperlink" Target="https://drive.google.com/drive/folders/1GGxW1DJc0Zoup2RFFbUp2k2vKKos5upH?usp=sharing" TargetMode="External"/><Relationship Id="rId75" Type="http://schemas.openxmlformats.org/officeDocument/2006/relationships/hyperlink" Target="https://drive.google.com/drive/folders/1_e1CBJvzf_CsMYmXFgLRFed2X4-wBHdI?usp=sharing" TargetMode="External"/><Relationship Id="rId91" Type="http://schemas.openxmlformats.org/officeDocument/2006/relationships/hyperlink" Target="https://drive.google.com/drive/folders/1qhY61oKKmlXh4drnf6dMfo0TYegM2ZJs?usp=sharing" TargetMode="External"/><Relationship Id="rId96" Type="http://schemas.openxmlformats.org/officeDocument/2006/relationships/hyperlink" Target="https://drive.google.com/drive/folders/14dGe0lwQEnSuqen4eDxNQX9HiqTOFcKa?usp=sharing" TargetMode="External"/><Relationship Id="rId1" Type="http://schemas.openxmlformats.org/officeDocument/2006/relationships/hyperlink" Target="https://drive.google.com/drive/folders/18amnHXxakX4zbU0czlItGES5Wuy2GgUB?usp=sharing" TargetMode="External"/><Relationship Id="rId6" Type="http://schemas.openxmlformats.org/officeDocument/2006/relationships/hyperlink" Target="https://drive.google.com/drive/folders/1UL5xN8Gf4Kh91XQWBZBabaFmMukI7kXp?usp=sharing" TargetMode="External"/><Relationship Id="rId23" Type="http://schemas.openxmlformats.org/officeDocument/2006/relationships/hyperlink" Target="https://drive.google.com/drive/folders/1IrSyFi-j1PRchopqvtKBIkrua9X9cEzw?usp=sharing" TargetMode="External"/><Relationship Id="rId28" Type="http://schemas.openxmlformats.org/officeDocument/2006/relationships/hyperlink" Target="https://drive.google.com/drive/folders/1Elxygl6_F_I5eJbbXICzwQPLDtio_6BZ?usp=sharing" TargetMode="External"/><Relationship Id="rId49" Type="http://schemas.openxmlformats.org/officeDocument/2006/relationships/hyperlink" Target="https://drive.google.com/drive/folders/1gE4VsRxZFMSLhoA_tT-2KjPtRNYy8r3n?usp=sharing" TargetMode="External"/><Relationship Id="rId114" Type="http://schemas.openxmlformats.org/officeDocument/2006/relationships/hyperlink" Target="https://drive.google.com/drive/folders/1CrppxbXLlGQ4lqTU0O-J_ImEuVbEedLU?usp=drive_link" TargetMode="External"/><Relationship Id="rId119" Type="http://schemas.openxmlformats.org/officeDocument/2006/relationships/hyperlink" Target="https://drive.google.com/drive/folders/1gsvv3dPHmv2qAvqGn0-F642TueFci82c?usp=drive_link" TargetMode="External"/><Relationship Id="rId44" Type="http://schemas.openxmlformats.org/officeDocument/2006/relationships/hyperlink" Target="https://drive.google.com/drive/folders/1zZ4h2HU8biHXOqPRwt8JpqiGUsArN8CM?usp=sharing" TargetMode="External"/><Relationship Id="rId60" Type="http://schemas.openxmlformats.org/officeDocument/2006/relationships/hyperlink" Target="https://drive.google.com/drive/folders/1mttVsaZZkthtP4Y9f7Y3-bHd8tXfzgfQ?usp=sharing" TargetMode="External"/><Relationship Id="rId65" Type="http://schemas.openxmlformats.org/officeDocument/2006/relationships/hyperlink" Target="https://drive.google.com/drive/folders/1HWdFD_s7Bsb6-qAra67a7BMyUXe-Ah8o?usp=sharing" TargetMode="External"/><Relationship Id="rId81" Type="http://schemas.openxmlformats.org/officeDocument/2006/relationships/hyperlink" Target="https://drive.google.com/drive/folders/17Ih0fZxbYhnERpivUr7MCl451ylKKb2B?usp=sharing" TargetMode="External"/><Relationship Id="rId86" Type="http://schemas.openxmlformats.org/officeDocument/2006/relationships/hyperlink" Target="https://drive.google.com/drive/folders/1D72QsF-IjGxgYTDAine_Eid6sGoOaql0?usp=sharing" TargetMode="External"/><Relationship Id="rId13" Type="http://schemas.openxmlformats.org/officeDocument/2006/relationships/hyperlink" Target="https://drive.google.com/drive/folders/1UfGuWRpOem0v9GBw6ht_0nPMCeuTlbKd?usp=sharing" TargetMode="External"/><Relationship Id="rId18" Type="http://schemas.openxmlformats.org/officeDocument/2006/relationships/hyperlink" Target="https://drive.google.com/drive/folders/19JRi7TFtGO3dOUpgxYdfqNX9rF_LKqSL?usp=sharing" TargetMode="External"/><Relationship Id="rId39" Type="http://schemas.openxmlformats.org/officeDocument/2006/relationships/hyperlink" Target="https://drive.google.com/drive/folders/1AFlx_LkpNU38TIdfVeBvaKepLHUdoghI?usp=sharing" TargetMode="External"/><Relationship Id="rId109" Type="http://schemas.openxmlformats.org/officeDocument/2006/relationships/hyperlink" Target="https://drive.google.com/drive/folders/1Ya_ZCnVXsr3lZeGXhQbJdWnwO0Jx7h_A?usp=drive_link" TargetMode="External"/><Relationship Id="rId34" Type="http://schemas.openxmlformats.org/officeDocument/2006/relationships/hyperlink" Target="https://drive.google.com/drive/folders/1BjIpZH3ql11OQkIOfLsf4qzPG_nMPMEZ?usp=sharing" TargetMode="External"/><Relationship Id="rId50" Type="http://schemas.openxmlformats.org/officeDocument/2006/relationships/hyperlink" Target="https://drive.google.com/drive/folders/1BJiRHTHtKP1Rw7mOfosJK3WYnN-KhfSt?usp=sharing" TargetMode="External"/><Relationship Id="rId55" Type="http://schemas.openxmlformats.org/officeDocument/2006/relationships/hyperlink" Target="https://drive.google.com/drive/folders/1e8-u4cj1cKUhE7sMnAjbUcetyy7wx6z5?usp=sharing" TargetMode="External"/><Relationship Id="rId76" Type="http://schemas.openxmlformats.org/officeDocument/2006/relationships/hyperlink" Target="https://drive.google.com/drive/folders/1UlGsx_LwEzDnfgVyZm-KFgtxvlQd8fdY?usp=sharing" TargetMode="External"/><Relationship Id="rId97" Type="http://schemas.openxmlformats.org/officeDocument/2006/relationships/hyperlink" Target="https://drive.google.com/drive/folders/1Mb8x6heikoZHqcVWXb_B8LQF5K2NEba8?usp=sharing" TargetMode="External"/><Relationship Id="rId104" Type="http://schemas.openxmlformats.org/officeDocument/2006/relationships/hyperlink" Target="https://drive.google.com/drive/folders/1rpwXWh1HG0uzzeAntQWoiDf7x1tyrOlM?usp=drive_link" TargetMode="External"/><Relationship Id="rId120" Type="http://schemas.openxmlformats.org/officeDocument/2006/relationships/hyperlink" Target="https://drive.google.com/drive/folders/1WUWKiXRXClWUpnMiUv9kkc6UWmJ9hOa0?usp=drive_link" TargetMode="External"/><Relationship Id="rId125" Type="http://schemas.openxmlformats.org/officeDocument/2006/relationships/printerSettings" Target="../printerSettings/printerSettings6.bin"/><Relationship Id="rId7" Type="http://schemas.openxmlformats.org/officeDocument/2006/relationships/hyperlink" Target="https://drive.google.com/drive/folders/1ULkipkWV0Nmk9REz8VaOK9mCjG8MU_g1?usp=sharing" TargetMode="External"/><Relationship Id="rId71" Type="http://schemas.openxmlformats.org/officeDocument/2006/relationships/hyperlink" Target="https://drive.google.com/drive/folders/1_hko3Gv75IuFgdV4VdKppXZYGapjc1MO?usp=sharing" TargetMode="External"/><Relationship Id="rId92" Type="http://schemas.openxmlformats.org/officeDocument/2006/relationships/hyperlink" Target="https://drive.google.com/drive/folders/1pK2VULc-9Cavcb6wydZL6RVc4noiRXeU?usp=sharing" TargetMode="External"/><Relationship Id="rId2" Type="http://schemas.openxmlformats.org/officeDocument/2006/relationships/hyperlink" Target="https://drive.google.com/drive/folders/1KGwR_g9aLhvTVRdV0wy1jlGuZq9GcoEr?usp=sharing" TargetMode="External"/><Relationship Id="rId29" Type="http://schemas.openxmlformats.org/officeDocument/2006/relationships/hyperlink" Target="https://drive.google.com/drive/folders/1kWZuo3nHaKGY7svWEZlunUaRQNKfjoXu?usp=sharing" TargetMode="External"/><Relationship Id="rId24" Type="http://schemas.openxmlformats.org/officeDocument/2006/relationships/hyperlink" Target="https://drive.google.com/drive/folders/1---Dteh5j3upvALyGpCPolMYH49hRBXi?usp=sharing" TargetMode="External"/><Relationship Id="rId40" Type="http://schemas.openxmlformats.org/officeDocument/2006/relationships/hyperlink" Target="https://drive.google.com/drive/folders/1GqqupT2Hx6ZRm7mDdk_ld6Ok0Y2NjWai?usp=sharing" TargetMode="External"/><Relationship Id="rId45" Type="http://schemas.openxmlformats.org/officeDocument/2006/relationships/hyperlink" Target="https://drive.google.com/drive/folders/1HDPr-TSjAOZb1rTnJGJc0FZ5CsLs3Q6g?usp=sharing" TargetMode="External"/><Relationship Id="rId66" Type="http://schemas.openxmlformats.org/officeDocument/2006/relationships/hyperlink" Target="https://drive.google.com/drive/folders/1mQkn7jw8Ts80CZtBHXvNDiisSQ3WNmsW?usp=sharing" TargetMode="External"/><Relationship Id="rId87" Type="http://schemas.openxmlformats.org/officeDocument/2006/relationships/hyperlink" Target="https://drive.google.com/drive/folders/1Itx4E63bhZ8EpjpetgGJzOUCnu2W1oXD?usp=sharing" TargetMode="External"/><Relationship Id="rId110" Type="http://schemas.openxmlformats.org/officeDocument/2006/relationships/hyperlink" Target="https://drive.google.com/drive/folders/1azlLERHzjIxWMp3Hq8kWLQ-lmQKPMPn_?usp=drive_link" TargetMode="External"/><Relationship Id="rId115" Type="http://schemas.openxmlformats.org/officeDocument/2006/relationships/hyperlink" Target="https://drive.google.com/drive/folders/1E2OR-kAyBWbcODD9qy2aOQlmmdalnBUA?usp=drive_link" TargetMode="External"/><Relationship Id="rId61" Type="http://schemas.openxmlformats.org/officeDocument/2006/relationships/hyperlink" Target="https://drive.google.com/drive/folders/1qpWddosbpxS_cekI-OUc0kntUtxwmXkJ?usp=sharing" TargetMode="External"/><Relationship Id="rId82" Type="http://schemas.openxmlformats.org/officeDocument/2006/relationships/hyperlink" Target="https://drive.google.com/drive/folders/1gtGJMH_XfJCsrhTH-_attNgiYXEoISFM?usp=sharing" TargetMode="External"/><Relationship Id="rId19" Type="http://schemas.openxmlformats.org/officeDocument/2006/relationships/hyperlink" Target="https://drive.google.com/drive/folders/1umR1T_MllqrYZOjK7QTZFhSkkdbSxcrY?usp=sharing" TargetMode="External"/><Relationship Id="rId14" Type="http://schemas.openxmlformats.org/officeDocument/2006/relationships/hyperlink" Target="https://drive.google.com/drive/folders/1Ut1sJeWrO2TmgXa1z3NUx_0KtCpPPcf3?usp=sharing" TargetMode="External"/><Relationship Id="rId30" Type="http://schemas.openxmlformats.org/officeDocument/2006/relationships/hyperlink" Target="https://drive.google.com/drive/folders/10QmNyQA5V5aWfatET4q4h8hqhP9H39YJ?usp=sharing" TargetMode="External"/><Relationship Id="rId35" Type="http://schemas.openxmlformats.org/officeDocument/2006/relationships/hyperlink" Target="https://drive.google.com/drive/folders/1PCF387Cs-r9sIdLZDn4CGt1OjQklTGkU?usp=sharing" TargetMode="External"/><Relationship Id="rId56" Type="http://schemas.openxmlformats.org/officeDocument/2006/relationships/hyperlink" Target="https://drive.google.com/drive/folders/1MZxbSU_f7fBPbQAZ2cGQ9v1wRW-lzuE9?usp=sharing" TargetMode="External"/><Relationship Id="rId77" Type="http://schemas.openxmlformats.org/officeDocument/2006/relationships/hyperlink" Target="https://drive.google.com/drive/folders/1nACd7yZN_3p3qzUoMoM_buflNKFlRTWW?usp=sharing" TargetMode="External"/><Relationship Id="rId100" Type="http://schemas.openxmlformats.org/officeDocument/2006/relationships/hyperlink" Target="https://drive.google.com/drive/folders/1iIO0JxoTbI6ALHBFaw__Z0pVK5AeDVxv?usp=drive_link" TargetMode="External"/><Relationship Id="rId105" Type="http://schemas.openxmlformats.org/officeDocument/2006/relationships/hyperlink" Target="https://drive.google.com/drive/folders/1Q0O3QIGRmIAQjmV-nHLPtaLjY8X93YCL?usp=drive_link" TargetMode="External"/><Relationship Id="rId8" Type="http://schemas.openxmlformats.org/officeDocument/2006/relationships/hyperlink" Target="https://drive.google.com/drive/folders/1UQI--AQi5i3zzPk6Vog90HNrCJG2V0h-?usp=sharing" TargetMode="External"/><Relationship Id="rId51" Type="http://schemas.openxmlformats.org/officeDocument/2006/relationships/hyperlink" Target="https://drive.google.com/drive/folders/1Eor4KmH2cpyB8RY7hsBEaeGJktbWyHbk?usp=sharing" TargetMode="External"/><Relationship Id="rId72" Type="http://schemas.openxmlformats.org/officeDocument/2006/relationships/hyperlink" Target="https://drive.google.com/drive/folders/1-_rU50ZWBtsehLjt8ZOH1ZhQHPGzr01b?usp=sharing" TargetMode="External"/><Relationship Id="rId93" Type="http://schemas.openxmlformats.org/officeDocument/2006/relationships/hyperlink" Target="https://drive.google.com/drive/folders/1iGzOPA-4V5j95I26N6furiTpLk4FPW03?usp=sharing" TargetMode="External"/><Relationship Id="rId98" Type="http://schemas.openxmlformats.org/officeDocument/2006/relationships/hyperlink" Target="https://drive.google.com/drive/folders/1TZ9-NI8mBY5P0T96WRPe5DVoik0HkYPv?usp=sharing" TargetMode="External"/><Relationship Id="rId121" Type="http://schemas.openxmlformats.org/officeDocument/2006/relationships/hyperlink" Target="https://drive.google.com/drive/folders/1UZsA9rITc4RVB5r-iT5LhWXrDpaDKD9M?usp=drive_link" TargetMode="External"/><Relationship Id="rId3" Type="http://schemas.openxmlformats.org/officeDocument/2006/relationships/hyperlink" Target="https://drive.google.com/drive/folders/1TzbE829AJ5bYA0yqrdMihD8_niTP2ATx?usp=sharing" TargetMode="External"/><Relationship Id="rId25" Type="http://schemas.openxmlformats.org/officeDocument/2006/relationships/hyperlink" Target="https://drive.google.com/drive/folders/19iWJ-g_x-1r1TKJhQeI1tcoxAKaBXQKs?usp=sharing" TargetMode="External"/><Relationship Id="rId46" Type="http://schemas.openxmlformats.org/officeDocument/2006/relationships/hyperlink" Target="https://drive.google.com/drive/folders/1YVyOzUVPvT-By1GDxo2XhgOVizKOVNge?usp=sharing" TargetMode="External"/><Relationship Id="rId67" Type="http://schemas.openxmlformats.org/officeDocument/2006/relationships/hyperlink" Target="https://drive.google.com/drive/folders/1Mb589Ec0V1-RtXBP2fOXFVqwjTQqk5Nr?usp=sharing" TargetMode="External"/><Relationship Id="rId116" Type="http://schemas.openxmlformats.org/officeDocument/2006/relationships/hyperlink" Target="https://drive.google.com/drive/folders/1a_qI7Z5csLyHkb9SF3WTJfEJGANsNBhh?usp=drive_link" TargetMode="External"/><Relationship Id="rId20" Type="http://schemas.openxmlformats.org/officeDocument/2006/relationships/hyperlink" Target="https://drive.google.com/drive/folders/1QnpMoQ-Q6HYef6ROhqfozD71DSkgNdav?usp=sharing" TargetMode="External"/><Relationship Id="rId41" Type="http://schemas.openxmlformats.org/officeDocument/2006/relationships/hyperlink" Target="https://drive.google.com/drive/folders/1OVX9RQU2WJS0S8hCRUrMAu2AKRs_4Jyo?usp=sharing" TargetMode="External"/><Relationship Id="rId62" Type="http://schemas.openxmlformats.org/officeDocument/2006/relationships/hyperlink" Target="https://drive.google.com/drive/folders/1cL00-RvvaC3sNoOmlC4_n_6uFNHj7hdJ?usp=sharing" TargetMode="External"/><Relationship Id="rId83" Type="http://schemas.openxmlformats.org/officeDocument/2006/relationships/hyperlink" Target="https://drive.google.com/drive/folders/1R74syOTEQxblgA6o3GxMslBuSkRj88xl?usp=sharing" TargetMode="External"/><Relationship Id="rId88" Type="http://schemas.openxmlformats.org/officeDocument/2006/relationships/hyperlink" Target="https://drive.google.com/drive/folders/1ZitAYwybt74hviBJKV8I2ePCiVNCZL5w?usp=sharing" TargetMode="External"/><Relationship Id="rId111" Type="http://schemas.openxmlformats.org/officeDocument/2006/relationships/hyperlink" Target="https://drive.google.com/drive/folders/1qu4NVcfzeN2cE0y7yhGB3iBQgpzeT1DR?usp=drive_link" TargetMode="External"/><Relationship Id="rId15" Type="http://schemas.openxmlformats.org/officeDocument/2006/relationships/hyperlink" Target="https://drive.google.com/drive/folders/1Ut79WZapATcMOllyRNLlESL1qQSHIgZh?usp=sharing" TargetMode="External"/><Relationship Id="rId36" Type="http://schemas.openxmlformats.org/officeDocument/2006/relationships/hyperlink" Target="https://drive.google.com/drive/folders/1Lj049dLUa-ubjSIzG2LDsNas-YO3CUCF?usp=sharing" TargetMode="External"/><Relationship Id="rId57" Type="http://schemas.openxmlformats.org/officeDocument/2006/relationships/hyperlink" Target="https://drive.google.com/drive/folders/1L9r3ixpHez7UpP7v0n7KdvX5a1oPO568?usp=sharing" TargetMode="External"/><Relationship Id="rId106" Type="http://schemas.openxmlformats.org/officeDocument/2006/relationships/hyperlink" Target="https://drive.google.com/drive/folders/1PMfL2xdvZ-RTur5BGq0KRmgFf7Hw60Gg?usp=drive_link" TargetMode="External"/><Relationship Id="rId10" Type="http://schemas.openxmlformats.org/officeDocument/2006/relationships/hyperlink" Target="https://drive.google.com/drive/folders/1UW4z5b-FFxvQF-EAAl0uyCGkJgcB3PWs?usp=sharing" TargetMode="External"/><Relationship Id="rId31" Type="http://schemas.openxmlformats.org/officeDocument/2006/relationships/hyperlink" Target="https://drive.google.com/drive/folders/1mX55qhn58bTrGedE3X42ou2a6_oxrFYl?usp=sharing" TargetMode="External"/><Relationship Id="rId52" Type="http://schemas.openxmlformats.org/officeDocument/2006/relationships/hyperlink" Target="https://drive.google.com/drive/folders/1JtlrouUG2_WDuKKqwqIU1yJjPCDpjuVR?usp=sharing" TargetMode="External"/><Relationship Id="rId73" Type="http://schemas.openxmlformats.org/officeDocument/2006/relationships/hyperlink" Target="https://drive.google.com/drive/folders/1apimjlmKF9V4T4ExTA1ChCFFFRV4BtAJ?usp=sharing" TargetMode="External"/><Relationship Id="rId78" Type="http://schemas.openxmlformats.org/officeDocument/2006/relationships/hyperlink" Target="https://drive.google.com/drive/folders/1xB8WrVNfZZyNXFhAWyrqtugajiOAHVdZ?usp=sharing" TargetMode="External"/><Relationship Id="rId94" Type="http://schemas.openxmlformats.org/officeDocument/2006/relationships/hyperlink" Target="https://drive.google.com/drive/folders/1-xBgiD3Pqd8nGUUXd39T4mZKVPBZNTUg?usp=sharing" TargetMode="External"/><Relationship Id="rId99" Type="http://schemas.openxmlformats.org/officeDocument/2006/relationships/hyperlink" Target="https://drive.google.com/drive/folders/13M3p3nZeuElifthzYC0kLRJ-vv3ccaRm?usp=sharing" TargetMode="External"/><Relationship Id="rId101" Type="http://schemas.openxmlformats.org/officeDocument/2006/relationships/hyperlink" Target="https://drive.google.com/drive/folders/1cmeZDJrFe-Z5IjlRE3tDGh0n1kdFk9GP?usp=drive_link" TargetMode="External"/><Relationship Id="rId122" Type="http://schemas.openxmlformats.org/officeDocument/2006/relationships/hyperlink" Target="https://drive.google.com/drive/folders/1LZy4MjfTDjB-BEM3GDseliDebwlQZqFC?usp=drive_link" TargetMode="External"/><Relationship Id="rId4" Type="http://schemas.openxmlformats.org/officeDocument/2006/relationships/hyperlink" Target="https://drive.google.com/drive/folders/1U1DkOXDZ2ZG-0jxgCGEiQUCSGKmNT1lW?usp=sharing" TargetMode="External"/><Relationship Id="rId9" Type="http://schemas.openxmlformats.org/officeDocument/2006/relationships/hyperlink" Target="https://drive.google.com/drive/folders/1UVXdS46Rexi2u7kM1au8VdL-iSwcPgu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785AF-F473-41A8-8889-C4460479696A}">
  <dimension ref="B6:O137"/>
  <sheetViews>
    <sheetView topLeftCell="A53" zoomScale="90" zoomScaleNormal="90" workbookViewId="0">
      <selection activeCell="P7" sqref="P7"/>
    </sheetView>
  </sheetViews>
  <sheetFormatPr baseColWidth="10" defaultColWidth="8.81640625" defaultRowHeight="14.5"/>
  <cols>
    <col min="1" max="1" width="7.1796875" style="14" customWidth="1"/>
    <col min="2" max="2" width="9.1796875" style="14" customWidth="1"/>
    <col min="3" max="257" width="8.81640625" style="14"/>
    <col min="258" max="258" width="9.1796875" style="14" customWidth="1"/>
    <col min="259" max="513" width="8.81640625" style="14"/>
    <col min="514" max="514" width="9.1796875" style="14" customWidth="1"/>
    <col min="515" max="769" width="8.81640625" style="14"/>
    <col min="770" max="770" width="9.1796875" style="14" customWidth="1"/>
    <col min="771" max="1025" width="8.81640625" style="14"/>
    <col min="1026" max="1026" width="9.1796875" style="14" customWidth="1"/>
    <col min="1027" max="1281" width="8.81640625" style="14"/>
    <col min="1282" max="1282" width="9.1796875" style="14" customWidth="1"/>
    <col min="1283" max="1537" width="8.81640625" style="14"/>
    <col min="1538" max="1538" width="9.1796875" style="14" customWidth="1"/>
    <col min="1539" max="1793" width="8.81640625" style="14"/>
    <col min="1794" max="1794" width="9.1796875" style="14" customWidth="1"/>
    <col min="1795" max="2049" width="8.81640625" style="14"/>
    <col min="2050" max="2050" width="9.1796875" style="14" customWidth="1"/>
    <col min="2051" max="2305" width="8.81640625" style="14"/>
    <col min="2306" max="2306" width="9.1796875" style="14" customWidth="1"/>
    <col min="2307" max="2561" width="8.81640625" style="14"/>
    <col min="2562" max="2562" width="9.1796875" style="14" customWidth="1"/>
    <col min="2563" max="2817" width="8.81640625" style="14"/>
    <col min="2818" max="2818" width="9.1796875" style="14" customWidth="1"/>
    <col min="2819" max="3073" width="8.81640625" style="14"/>
    <col min="3074" max="3074" width="9.1796875" style="14" customWidth="1"/>
    <col min="3075" max="3329" width="8.81640625" style="14"/>
    <col min="3330" max="3330" width="9.1796875" style="14" customWidth="1"/>
    <col min="3331" max="3585" width="8.81640625" style="14"/>
    <col min="3586" max="3586" width="9.1796875" style="14" customWidth="1"/>
    <col min="3587" max="3841" width="8.81640625" style="14"/>
    <col min="3842" max="3842" width="9.1796875" style="14" customWidth="1"/>
    <col min="3843" max="4097" width="8.81640625" style="14"/>
    <col min="4098" max="4098" width="9.1796875" style="14" customWidth="1"/>
    <col min="4099" max="4353" width="8.81640625" style="14"/>
    <col min="4354" max="4354" width="9.1796875" style="14" customWidth="1"/>
    <col min="4355" max="4609" width="8.81640625" style="14"/>
    <col min="4610" max="4610" width="9.1796875" style="14" customWidth="1"/>
    <col min="4611" max="4865" width="8.81640625" style="14"/>
    <col min="4866" max="4866" width="9.1796875" style="14" customWidth="1"/>
    <col min="4867" max="5121" width="8.81640625" style="14"/>
    <col min="5122" max="5122" width="9.1796875" style="14" customWidth="1"/>
    <col min="5123" max="5377" width="8.81640625" style="14"/>
    <col min="5378" max="5378" width="9.1796875" style="14" customWidth="1"/>
    <col min="5379" max="5633" width="8.81640625" style="14"/>
    <col min="5634" max="5634" width="9.1796875" style="14" customWidth="1"/>
    <col min="5635" max="5889" width="8.81640625" style="14"/>
    <col min="5890" max="5890" width="9.1796875" style="14" customWidth="1"/>
    <col min="5891" max="6145" width="8.81640625" style="14"/>
    <col min="6146" max="6146" width="9.1796875" style="14" customWidth="1"/>
    <col min="6147" max="6401" width="8.81640625" style="14"/>
    <col min="6402" max="6402" width="9.1796875" style="14" customWidth="1"/>
    <col min="6403" max="6657" width="8.81640625" style="14"/>
    <col min="6658" max="6658" width="9.1796875" style="14" customWidth="1"/>
    <col min="6659" max="6913" width="8.81640625" style="14"/>
    <col min="6914" max="6914" width="9.1796875" style="14" customWidth="1"/>
    <col min="6915" max="7169" width="8.81640625" style="14"/>
    <col min="7170" max="7170" width="9.1796875" style="14" customWidth="1"/>
    <col min="7171" max="7425" width="8.81640625" style="14"/>
    <col min="7426" max="7426" width="9.1796875" style="14" customWidth="1"/>
    <col min="7427" max="7681" width="8.81640625" style="14"/>
    <col min="7682" max="7682" width="9.1796875" style="14" customWidth="1"/>
    <col min="7683" max="7937" width="8.81640625" style="14"/>
    <col min="7938" max="7938" width="9.1796875" style="14" customWidth="1"/>
    <col min="7939" max="8193" width="8.81640625" style="14"/>
    <col min="8194" max="8194" width="9.1796875" style="14" customWidth="1"/>
    <col min="8195" max="8449" width="8.81640625" style="14"/>
    <col min="8450" max="8450" width="9.1796875" style="14" customWidth="1"/>
    <col min="8451" max="8705" width="8.81640625" style="14"/>
    <col min="8706" max="8706" width="9.1796875" style="14" customWidth="1"/>
    <col min="8707" max="8961" width="8.81640625" style="14"/>
    <col min="8962" max="8962" width="9.1796875" style="14" customWidth="1"/>
    <col min="8963" max="9217" width="8.81640625" style="14"/>
    <col min="9218" max="9218" width="9.1796875" style="14" customWidth="1"/>
    <col min="9219" max="9473" width="8.81640625" style="14"/>
    <col min="9474" max="9474" width="9.1796875" style="14" customWidth="1"/>
    <col min="9475" max="9729" width="8.81640625" style="14"/>
    <col min="9730" max="9730" width="9.1796875" style="14" customWidth="1"/>
    <col min="9731" max="9985" width="8.81640625" style="14"/>
    <col min="9986" max="9986" width="9.1796875" style="14" customWidth="1"/>
    <col min="9987" max="10241" width="8.81640625" style="14"/>
    <col min="10242" max="10242" width="9.1796875" style="14" customWidth="1"/>
    <col min="10243" max="10497" width="8.81640625" style="14"/>
    <col min="10498" max="10498" width="9.1796875" style="14" customWidth="1"/>
    <col min="10499" max="10753" width="8.81640625" style="14"/>
    <col min="10754" max="10754" width="9.1796875" style="14" customWidth="1"/>
    <col min="10755" max="11009" width="8.81640625" style="14"/>
    <col min="11010" max="11010" width="9.1796875" style="14" customWidth="1"/>
    <col min="11011" max="11265" width="8.81640625" style="14"/>
    <col min="11266" max="11266" width="9.1796875" style="14" customWidth="1"/>
    <col min="11267" max="11521" width="8.81640625" style="14"/>
    <col min="11522" max="11522" width="9.1796875" style="14" customWidth="1"/>
    <col min="11523" max="11777" width="8.81640625" style="14"/>
    <col min="11778" max="11778" width="9.1796875" style="14" customWidth="1"/>
    <col min="11779" max="12033" width="8.81640625" style="14"/>
    <col min="12034" max="12034" width="9.1796875" style="14" customWidth="1"/>
    <col min="12035" max="12289" width="8.81640625" style="14"/>
    <col min="12290" max="12290" width="9.1796875" style="14" customWidth="1"/>
    <col min="12291" max="12545" width="8.81640625" style="14"/>
    <col min="12546" max="12546" width="9.1796875" style="14" customWidth="1"/>
    <col min="12547" max="12801" width="8.81640625" style="14"/>
    <col min="12802" max="12802" width="9.1796875" style="14" customWidth="1"/>
    <col min="12803" max="13057" width="8.81640625" style="14"/>
    <col min="13058" max="13058" width="9.1796875" style="14" customWidth="1"/>
    <col min="13059" max="13313" width="8.81640625" style="14"/>
    <col min="13314" max="13314" width="9.1796875" style="14" customWidth="1"/>
    <col min="13315" max="13569" width="8.81640625" style="14"/>
    <col min="13570" max="13570" width="9.1796875" style="14" customWidth="1"/>
    <col min="13571" max="13825" width="8.81640625" style="14"/>
    <col min="13826" max="13826" width="9.1796875" style="14" customWidth="1"/>
    <col min="13827" max="14081" width="8.81640625" style="14"/>
    <col min="14082" max="14082" width="9.1796875" style="14" customWidth="1"/>
    <col min="14083" max="14337" width="8.81640625" style="14"/>
    <col min="14338" max="14338" width="9.1796875" style="14" customWidth="1"/>
    <col min="14339" max="14593" width="8.81640625" style="14"/>
    <col min="14594" max="14594" width="9.1796875" style="14" customWidth="1"/>
    <col min="14595" max="14849" width="8.81640625" style="14"/>
    <col min="14850" max="14850" width="9.1796875" style="14" customWidth="1"/>
    <col min="14851" max="15105" width="8.81640625" style="14"/>
    <col min="15106" max="15106" width="9.1796875" style="14" customWidth="1"/>
    <col min="15107" max="15361" width="8.81640625" style="14"/>
    <col min="15362" max="15362" width="9.1796875" style="14" customWidth="1"/>
    <col min="15363" max="15617" width="8.81640625" style="14"/>
    <col min="15618" max="15618" width="9.1796875" style="14" customWidth="1"/>
    <col min="15619" max="15873" width="8.81640625" style="14"/>
    <col min="15874" max="15874" width="9.1796875" style="14" customWidth="1"/>
    <col min="15875" max="16129" width="8.81640625" style="14"/>
    <col min="16130" max="16130" width="9.1796875" style="14" customWidth="1"/>
    <col min="16131" max="16384" width="8.81640625" style="14"/>
  </cols>
  <sheetData>
    <row r="6" spans="2:15" ht="25.5" customHeight="1">
      <c r="B6" s="12"/>
      <c r="C6" s="12"/>
      <c r="D6" s="12"/>
      <c r="E6" s="12"/>
      <c r="F6" s="12"/>
      <c r="G6" s="13"/>
      <c r="H6" s="13"/>
      <c r="J6" s="13"/>
      <c r="K6" s="15"/>
      <c r="L6" s="12"/>
      <c r="M6" s="12"/>
      <c r="N6" s="12"/>
      <c r="O6" s="12"/>
    </row>
    <row r="7" spans="2:15" ht="23">
      <c r="B7" s="12"/>
      <c r="C7" s="12"/>
      <c r="D7" s="12"/>
      <c r="E7" s="12"/>
      <c r="F7" s="12"/>
      <c r="G7" s="12"/>
      <c r="I7" s="16" t="s">
        <v>321</v>
      </c>
      <c r="J7" s="12"/>
      <c r="L7" s="12"/>
      <c r="M7" s="12"/>
      <c r="N7" s="12"/>
      <c r="O7" s="12"/>
    </row>
    <row r="8" spans="2:15">
      <c r="B8" s="12"/>
      <c r="C8" s="12"/>
      <c r="D8" s="12"/>
      <c r="E8" s="12"/>
      <c r="F8" s="12"/>
      <c r="G8" s="12"/>
      <c r="H8" s="12"/>
      <c r="I8" s="12"/>
      <c r="J8" s="12"/>
      <c r="K8" s="12"/>
      <c r="L8" s="12"/>
      <c r="M8" s="12"/>
      <c r="N8" s="12"/>
      <c r="O8" s="12"/>
    </row>
    <row r="9" spans="2:15">
      <c r="B9" s="12"/>
      <c r="C9" s="12"/>
      <c r="D9" s="12"/>
      <c r="E9" s="12"/>
      <c r="F9" s="12"/>
      <c r="G9" s="12"/>
      <c r="H9" s="12"/>
      <c r="I9" s="12"/>
      <c r="J9" s="12"/>
      <c r="K9" s="12"/>
      <c r="L9" s="12"/>
      <c r="M9" s="12"/>
      <c r="N9" s="12"/>
      <c r="O9" s="12"/>
    </row>
    <row r="10" spans="2:15">
      <c r="B10" s="12"/>
      <c r="C10" s="12"/>
      <c r="D10" s="12"/>
      <c r="E10" s="12"/>
      <c r="F10" s="12"/>
      <c r="G10" s="12"/>
      <c r="H10" s="12"/>
      <c r="I10" s="12"/>
      <c r="J10" s="12"/>
      <c r="K10" s="12"/>
      <c r="L10" s="12"/>
      <c r="M10" s="12"/>
      <c r="N10" s="12"/>
      <c r="O10" s="12"/>
    </row>
    <row r="11" spans="2:15">
      <c r="B11" s="12"/>
      <c r="C11" s="12"/>
      <c r="D11" s="12"/>
      <c r="E11" s="12"/>
      <c r="F11" s="12"/>
      <c r="G11" s="12"/>
      <c r="H11" s="12"/>
      <c r="I11" s="12"/>
      <c r="J11" s="12"/>
      <c r="K11" s="12"/>
      <c r="L11" s="12"/>
      <c r="M11" s="12"/>
      <c r="N11" s="12"/>
      <c r="O11" s="12"/>
    </row>
    <row r="12" spans="2:15">
      <c r="B12" s="12"/>
      <c r="C12" s="12"/>
      <c r="D12" s="12"/>
      <c r="E12" s="12"/>
      <c r="F12" s="12"/>
      <c r="G12" s="12"/>
      <c r="H12" s="12"/>
      <c r="I12" s="12"/>
      <c r="J12" s="12"/>
      <c r="K12" s="12"/>
      <c r="L12" s="12"/>
      <c r="M12" s="12"/>
      <c r="N12" s="12"/>
      <c r="O12" s="12"/>
    </row>
    <row r="13" spans="2:15">
      <c r="B13" s="12"/>
      <c r="C13" s="12"/>
      <c r="D13" s="12"/>
      <c r="E13" s="12"/>
      <c r="F13" s="12"/>
      <c r="G13" s="12"/>
      <c r="H13" s="12"/>
      <c r="I13" s="12"/>
      <c r="J13" s="12"/>
      <c r="K13" s="12"/>
      <c r="L13" s="12"/>
      <c r="M13" s="12"/>
      <c r="N13" s="12"/>
      <c r="O13" s="12"/>
    </row>
    <row r="14" spans="2:15">
      <c r="B14" s="12"/>
      <c r="C14" s="12"/>
      <c r="D14" s="12"/>
      <c r="E14" s="12"/>
      <c r="F14" s="12"/>
      <c r="G14" s="12"/>
      <c r="H14" s="12"/>
      <c r="I14" s="12"/>
      <c r="J14" s="12"/>
      <c r="K14" s="12"/>
      <c r="L14" s="12"/>
      <c r="M14" s="12"/>
      <c r="N14" s="12"/>
      <c r="O14" s="12"/>
    </row>
    <row r="15" spans="2:15">
      <c r="B15" s="12"/>
      <c r="C15" s="12"/>
      <c r="D15" s="12"/>
      <c r="E15" s="12"/>
      <c r="F15" s="12"/>
      <c r="G15" s="12"/>
      <c r="H15" s="12"/>
      <c r="I15" s="12"/>
      <c r="J15" s="12"/>
      <c r="K15" s="12"/>
      <c r="L15" s="12"/>
      <c r="M15" s="12"/>
      <c r="N15" s="12"/>
      <c r="O15" s="12"/>
    </row>
    <row r="16" spans="2:15">
      <c r="B16" s="12"/>
      <c r="C16" s="12"/>
      <c r="D16" s="12"/>
      <c r="E16" s="12"/>
      <c r="F16" s="12"/>
      <c r="G16" s="12"/>
      <c r="H16" s="12"/>
      <c r="I16" s="12"/>
      <c r="J16" s="12"/>
      <c r="K16" s="12"/>
      <c r="L16" s="12"/>
      <c r="M16" s="12"/>
      <c r="N16" s="12"/>
      <c r="O16" s="12"/>
    </row>
    <row r="17" spans="2:15">
      <c r="B17" s="12"/>
      <c r="C17" s="12"/>
      <c r="D17" s="12"/>
      <c r="E17" s="12"/>
      <c r="F17" s="12"/>
      <c r="G17" s="12"/>
      <c r="H17" s="12"/>
      <c r="I17" s="12"/>
      <c r="J17" s="12"/>
      <c r="K17" s="12"/>
      <c r="L17" s="12"/>
      <c r="M17" s="12"/>
      <c r="N17" s="12"/>
      <c r="O17" s="12"/>
    </row>
    <row r="18" spans="2:15">
      <c r="B18" s="12"/>
      <c r="C18" s="12"/>
      <c r="D18" s="12"/>
      <c r="E18" s="12"/>
      <c r="F18" s="12"/>
      <c r="G18" s="12"/>
      <c r="H18" s="12"/>
      <c r="I18" s="12"/>
      <c r="J18" s="12"/>
      <c r="K18" s="12"/>
      <c r="L18" s="12"/>
      <c r="M18" s="12"/>
      <c r="N18" s="12"/>
      <c r="O18" s="12"/>
    </row>
    <row r="19" spans="2:15">
      <c r="B19" s="12"/>
      <c r="C19" s="12"/>
      <c r="D19" s="12"/>
      <c r="E19" s="12"/>
      <c r="F19" s="12"/>
      <c r="G19" s="12"/>
      <c r="H19" s="12"/>
      <c r="I19" s="12"/>
      <c r="J19" s="12"/>
      <c r="K19" s="12"/>
      <c r="L19" s="12"/>
      <c r="M19" s="12"/>
      <c r="N19" s="12"/>
      <c r="O19" s="12"/>
    </row>
    <row r="20" spans="2:15">
      <c r="B20" s="12"/>
      <c r="C20" s="12"/>
      <c r="D20" s="12"/>
      <c r="E20" s="12"/>
      <c r="F20" s="12"/>
      <c r="G20" s="12"/>
      <c r="H20" s="12"/>
      <c r="I20" s="12"/>
      <c r="J20" s="12"/>
      <c r="K20" s="12"/>
      <c r="L20" s="12"/>
      <c r="M20" s="12"/>
      <c r="N20" s="12"/>
      <c r="O20" s="12"/>
    </row>
    <row r="21" spans="2:15">
      <c r="B21" s="12"/>
      <c r="C21" s="12"/>
      <c r="D21" s="12"/>
      <c r="E21" s="12"/>
      <c r="F21" s="12"/>
      <c r="G21" s="12"/>
      <c r="H21" s="12"/>
      <c r="I21" s="12"/>
      <c r="J21" s="12"/>
      <c r="K21" s="12"/>
      <c r="L21" s="12"/>
      <c r="M21" s="12"/>
      <c r="N21" s="12"/>
      <c r="O21" s="12"/>
    </row>
    <row r="22" spans="2:15">
      <c r="B22" s="12"/>
      <c r="C22" s="12"/>
      <c r="D22" s="12"/>
      <c r="E22" s="12"/>
      <c r="F22" s="12"/>
      <c r="G22" s="12"/>
      <c r="H22" s="12"/>
      <c r="I22" s="12"/>
      <c r="J22" s="12"/>
      <c r="K22" s="12"/>
      <c r="L22" s="12"/>
      <c r="M22" s="12"/>
      <c r="N22" s="12"/>
      <c r="O22" s="12"/>
    </row>
    <row r="23" spans="2:15">
      <c r="B23" s="12"/>
      <c r="C23" s="12"/>
      <c r="D23" s="12"/>
      <c r="E23" s="12"/>
      <c r="F23" s="12"/>
      <c r="G23" s="12"/>
      <c r="H23" s="12"/>
      <c r="I23" s="12"/>
      <c r="J23" s="12"/>
      <c r="K23" s="12"/>
      <c r="L23" s="12"/>
      <c r="M23" s="12"/>
      <c r="N23" s="12"/>
      <c r="O23" s="12"/>
    </row>
    <row r="24" spans="2:15">
      <c r="B24" s="12"/>
      <c r="C24" s="12"/>
      <c r="D24" s="12"/>
      <c r="E24" s="12"/>
      <c r="F24" s="12"/>
      <c r="G24" s="12"/>
      <c r="H24" s="12"/>
      <c r="I24" s="12"/>
      <c r="J24" s="12"/>
      <c r="K24" s="12"/>
      <c r="L24" s="12"/>
      <c r="M24" s="12"/>
      <c r="N24" s="12"/>
      <c r="O24" s="12"/>
    </row>
    <row r="25" spans="2:15">
      <c r="B25" s="12"/>
      <c r="C25" s="12"/>
      <c r="D25" s="12"/>
      <c r="E25" s="12"/>
      <c r="F25" s="12"/>
      <c r="G25" s="12"/>
      <c r="H25" s="12"/>
      <c r="I25" s="12"/>
      <c r="J25" s="12"/>
      <c r="K25" s="12"/>
      <c r="L25" s="12"/>
      <c r="M25" s="12"/>
      <c r="N25" s="12"/>
      <c r="O25" s="12"/>
    </row>
    <row r="26" spans="2:15">
      <c r="B26" s="12"/>
      <c r="C26" s="12"/>
      <c r="D26" s="12"/>
      <c r="E26" s="12"/>
      <c r="F26" s="12"/>
      <c r="G26" s="12"/>
      <c r="H26" s="12"/>
      <c r="I26" s="12"/>
      <c r="J26" s="12"/>
      <c r="K26" s="12"/>
      <c r="L26" s="12"/>
      <c r="M26" s="12"/>
      <c r="N26" s="12"/>
      <c r="O26" s="12"/>
    </row>
    <row r="27" spans="2:15">
      <c r="B27" s="12"/>
      <c r="C27" s="12"/>
      <c r="D27" s="12"/>
      <c r="E27" s="12"/>
      <c r="F27" s="12"/>
      <c r="G27" s="12"/>
      <c r="H27" s="12"/>
      <c r="I27" s="12"/>
      <c r="J27" s="12"/>
      <c r="K27" s="12"/>
      <c r="L27" s="12"/>
      <c r="M27" s="12"/>
      <c r="N27" s="12"/>
      <c r="O27" s="12"/>
    </row>
    <row r="28" spans="2:15">
      <c r="B28" s="12"/>
      <c r="C28" s="12"/>
      <c r="D28" s="12"/>
      <c r="E28" s="12"/>
      <c r="F28" s="12"/>
      <c r="G28" s="12"/>
      <c r="H28" s="12"/>
      <c r="I28" s="12"/>
      <c r="J28" s="12"/>
      <c r="K28" s="12"/>
      <c r="L28" s="12"/>
      <c r="M28" s="12"/>
      <c r="N28" s="12"/>
      <c r="O28" s="12"/>
    </row>
    <row r="29" spans="2:15">
      <c r="B29" s="12"/>
      <c r="C29" s="12"/>
      <c r="D29" s="12"/>
      <c r="E29" s="12"/>
      <c r="F29" s="12"/>
      <c r="G29" s="12"/>
      <c r="H29" s="12"/>
      <c r="I29" s="12"/>
      <c r="J29" s="12"/>
      <c r="K29" s="12"/>
      <c r="L29" s="12"/>
      <c r="M29" s="12"/>
      <c r="N29" s="12"/>
      <c r="O29" s="12"/>
    </row>
    <row r="30" spans="2:15">
      <c r="B30" s="12"/>
      <c r="C30" s="12"/>
      <c r="D30" s="12"/>
      <c r="E30" s="12"/>
      <c r="F30" s="12"/>
      <c r="G30" s="12"/>
      <c r="H30" s="12"/>
      <c r="I30" s="12"/>
      <c r="J30" s="12"/>
      <c r="K30" s="12"/>
      <c r="L30" s="12"/>
      <c r="M30" s="12"/>
      <c r="N30" s="12"/>
      <c r="O30" s="12"/>
    </row>
    <row r="31" spans="2:15">
      <c r="B31" s="12"/>
      <c r="C31" s="12"/>
      <c r="D31" s="12"/>
      <c r="E31" s="12"/>
      <c r="F31" s="12"/>
      <c r="G31" s="12"/>
      <c r="H31" s="12"/>
      <c r="I31" s="12"/>
      <c r="J31" s="12"/>
      <c r="K31" s="12"/>
      <c r="L31" s="12"/>
      <c r="M31" s="12"/>
      <c r="N31" s="12"/>
      <c r="O31" s="12"/>
    </row>
    <row r="32" spans="2:15">
      <c r="B32" s="12"/>
      <c r="C32" s="12"/>
      <c r="D32" s="12"/>
      <c r="E32" s="12"/>
      <c r="F32" s="12"/>
      <c r="G32" s="12"/>
      <c r="H32" s="12"/>
      <c r="I32" s="12"/>
      <c r="J32" s="12"/>
      <c r="K32" s="12"/>
      <c r="L32" s="12"/>
      <c r="M32" s="12"/>
      <c r="N32" s="12"/>
      <c r="O32" s="12"/>
    </row>
    <row r="33" spans="2:15">
      <c r="B33" s="12"/>
      <c r="C33" s="12"/>
      <c r="D33" s="12"/>
      <c r="E33" s="12"/>
      <c r="F33" s="12"/>
      <c r="G33" s="12"/>
      <c r="H33" s="12"/>
      <c r="I33" s="12"/>
      <c r="J33" s="12"/>
      <c r="K33" s="12"/>
      <c r="L33" s="12"/>
      <c r="M33" s="12"/>
      <c r="N33" s="12"/>
      <c r="O33" s="12"/>
    </row>
    <row r="34" spans="2:15">
      <c r="B34" s="12"/>
      <c r="C34" s="12"/>
      <c r="D34" s="12"/>
      <c r="E34" s="12"/>
      <c r="F34" s="12"/>
      <c r="G34" s="12"/>
      <c r="H34" s="12"/>
      <c r="I34" s="12"/>
      <c r="J34" s="12"/>
      <c r="K34" s="12"/>
      <c r="L34" s="12"/>
      <c r="M34" s="12"/>
      <c r="N34" s="12"/>
      <c r="O34" s="12"/>
    </row>
    <row r="35" spans="2:15">
      <c r="B35" s="12"/>
      <c r="C35" s="12"/>
      <c r="D35" s="12"/>
      <c r="E35" s="12"/>
      <c r="F35" s="12"/>
      <c r="G35" s="12"/>
      <c r="H35" s="12"/>
      <c r="I35" s="12"/>
      <c r="J35" s="12"/>
      <c r="K35" s="12"/>
      <c r="L35" s="12"/>
      <c r="M35" s="12"/>
      <c r="N35" s="12"/>
      <c r="O35" s="12"/>
    </row>
    <row r="36" spans="2:15">
      <c r="B36" s="12"/>
      <c r="C36" s="12"/>
      <c r="D36" s="12"/>
      <c r="E36" s="12"/>
      <c r="F36" s="12"/>
      <c r="G36" s="12"/>
      <c r="H36" s="12"/>
      <c r="I36" s="12"/>
      <c r="J36" s="12"/>
      <c r="K36" s="12"/>
      <c r="L36" s="12"/>
      <c r="M36" s="12"/>
      <c r="N36" s="12"/>
      <c r="O36" s="12"/>
    </row>
    <row r="37" spans="2:15">
      <c r="B37" s="12"/>
      <c r="C37" s="12"/>
      <c r="D37" s="12"/>
      <c r="E37" s="12"/>
      <c r="F37" s="12"/>
      <c r="G37" s="12"/>
      <c r="H37" s="12"/>
      <c r="I37" s="12"/>
      <c r="J37" s="12"/>
      <c r="K37" s="12"/>
      <c r="L37" s="12"/>
      <c r="M37" s="12"/>
      <c r="N37" s="12"/>
      <c r="O37" s="12"/>
    </row>
    <row r="38" spans="2:15">
      <c r="B38" s="12"/>
      <c r="C38" s="12"/>
      <c r="D38" s="12"/>
      <c r="E38" s="12"/>
      <c r="F38" s="12"/>
      <c r="G38" s="12"/>
      <c r="H38" s="12"/>
      <c r="I38" s="12"/>
      <c r="J38" s="12"/>
      <c r="K38" s="12"/>
      <c r="L38" s="12"/>
      <c r="M38" s="12"/>
      <c r="N38" s="12"/>
      <c r="O38" s="12"/>
    </row>
    <row r="39" spans="2:15">
      <c r="B39" s="12"/>
      <c r="C39" s="12"/>
      <c r="D39" s="12"/>
      <c r="E39" s="12"/>
      <c r="F39" s="12"/>
      <c r="G39" s="12"/>
      <c r="H39" s="12"/>
      <c r="I39" s="12"/>
      <c r="J39" s="12"/>
      <c r="K39" s="12"/>
      <c r="L39" s="12"/>
      <c r="M39" s="12"/>
      <c r="N39" s="12"/>
      <c r="O39" s="12"/>
    </row>
    <row r="40" spans="2:15">
      <c r="B40" s="12"/>
      <c r="C40" s="12"/>
      <c r="D40" s="12"/>
      <c r="E40" s="12"/>
      <c r="F40" s="12"/>
      <c r="G40" s="12"/>
      <c r="H40" s="12"/>
      <c r="I40" s="12"/>
      <c r="J40" s="12"/>
      <c r="K40" s="12"/>
      <c r="L40" s="12"/>
      <c r="M40" s="12"/>
      <c r="N40" s="12"/>
      <c r="O40" s="12"/>
    </row>
    <row r="41" spans="2:15">
      <c r="B41" s="12"/>
      <c r="C41" s="12"/>
      <c r="D41" s="12"/>
      <c r="E41" s="12"/>
      <c r="F41" s="12"/>
      <c r="G41" s="12"/>
      <c r="H41" s="12"/>
      <c r="I41" s="12"/>
      <c r="J41" s="12"/>
      <c r="K41" s="12"/>
      <c r="L41" s="12"/>
      <c r="M41" s="12"/>
      <c r="N41" s="12"/>
      <c r="O41" s="12"/>
    </row>
    <row r="42" spans="2:15">
      <c r="B42" s="12"/>
      <c r="C42" s="12"/>
      <c r="D42" s="12"/>
      <c r="E42" s="12"/>
      <c r="F42" s="12"/>
      <c r="G42" s="12"/>
      <c r="H42" s="12"/>
      <c r="I42" s="12"/>
      <c r="J42" s="12"/>
      <c r="K42" s="12"/>
      <c r="L42" s="12"/>
      <c r="M42" s="12"/>
      <c r="N42" s="12"/>
      <c r="O42" s="12"/>
    </row>
    <row r="43" spans="2:15">
      <c r="B43" s="12"/>
      <c r="C43" s="12"/>
      <c r="D43" s="12"/>
      <c r="E43" s="12"/>
      <c r="F43" s="12"/>
      <c r="G43" s="12"/>
      <c r="H43" s="12"/>
      <c r="I43" s="12"/>
      <c r="J43" s="12"/>
      <c r="K43" s="12"/>
      <c r="L43" s="12"/>
      <c r="M43" s="12"/>
      <c r="N43" s="12"/>
      <c r="O43" s="12"/>
    </row>
    <row r="44" spans="2:15">
      <c r="B44" s="12"/>
      <c r="C44" s="12"/>
      <c r="D44" s="12"/>
      <c r="E44" s="12"/>
      <c r="F44" s="12"/>
      <c r="G44" s="12"/>
      <c r="H44" s="12"/>
      <c r="I44" s="12"/>
      <c r="J44" s="12"/>
      <c r="K44" s="12"/>
      <c r="L44" s="12"/>
      <c r="M44" s="12"/>
      <c r="N44" s="12"/>
      <c r="O44" s="12"/>
    </row>
    <row r="45" spans="2:15">
      <c r="B45" s="12"/>
      <c r="C45" s="12"/>
      <c r="D45" s="12"/>
      <c r="E45" s="12"/>
      <c r="F45" s="12"/>
      <c r="G45" s="12"/>
      <c r="H45" s="12"/>
      <c r="I45" s="12"/>
      <c r="J45" s="12"/>
      <c r="K45" s="12"/>
      <c r="L45" s="12"/>
      <c r="M45" s="12"/>
      <c r="N45" s="12"/>
      <c r="O45" s="12"/>
    </row>
    <row r="46" spans="2:15">
      <c r="B46" s="12"/>
      <c r="C46" s="12"/>
      <c r="D46" s="12"/>
      <c r="E46" s="12"/>
      <c r="F46" s="12"/>
      <c r="G46" s="12"/>
      <c r="H46" s="12"/>
      <c r="I46" s="12"/>
      <c r="J46" s="12"/>
      <c r="K46" s="12"/>
      <c r="L46" s="12"/>
      <c r="M46" s="12"/>
      <c r="N46" s="12"/>
      <c r="O46" s="12"/>
    </row>
    <row r="47" spans="2:15">
      <c r="B47" s="12"/>
      <c r="C47" s="12"/>
      <c r="D47" s="12"/>
      <c r="E47" s="12"/>
      <c r="F47" s="12"/>
      <c r="G47" s="12"/>
      <c r="H47" s="12"/>
      <c r="I47" s="12"/>
      <c r="J47" s="12"/>
      <c r="K47" s="12"/>
      <c r="L47" s="12"/>
      <c r="M47" s="12"/>
      <c r="N47" s="12"/>
      <c r="O47" s="12"/>
    </row>
    <row r="48" spans="2:15">
      <c r="B48" s="12"/>
      <c r="C48" s="12"/>
      <c r="D48" s="12"/>
      <c r="E48" s="12"/>
      <c r="F48" s="12"/>
      <c r="G48" s="12"/>
      <c r="H48" s="12"/>
      <c r="I48" s="12"/>
      <c r="J48" s="12"/>
      <c r="K48" s="12"/>
      <c r="L48" s="12"/>
      <c r="M48" s="12"/>
      <c r="N48" s="12"/>
      <c r="O48" s="12"/>
    </row>
    <row r="49" spans="2:15">
      <c r="B49" s="12"/>
      <c r="C49" s="12"/>
      <c r="D49" s="12"/>
      <c r="E49" s="12"/>
      <c r="F49" s="12"/>
      <c r="G49" s="12"/>
      <c r="H49" s="12"/>
      <c r="I49" s="12"/>
      <c r="J49" s="12"/>
      <c r="K49" s="12"/>
      <c r="L49" s="12"/>
      <c r="M49" s="12"/>
      <c r="N49" s="12"/>
      <c r="O49" s="12"/>
    </row>
    <row r="50" spans="2:15">
      <c r="B50" s="12"/>
      <c r="C50" s="12"/>
      <c r="D50" s="12"/>
      <c r="E50" s="12"/>
      <c r="F50" s="12"/>
      <c r="G50" s="12"/>
      <c r="H50" s="12"/>
      <c r="I50" s="12"/>
      <c r="J50" s="12"/>
      <c r="K50" s="12"/>
      <c r="L50" s="12"/>
      <c r="M50" s="12"/>
      <c r="N50" s="12"/>
      <c r="O50" s="12"/>
    </row>
    <row r="51" spans="2:15">
      <c r="B51" s="12"/>
      <c r="C51" s="12"/>
      <c r="D51" s="12"/>
      <c r="E51" s="12"/>
      <c r="F51" s="12"/>
      <c r="G51" s="12"/>
      <c r="H51" s="12"/>
      <c r="I51" s="12"/>
      <c r="J51" s="12"/>
      <c r="K51" s="12"/>
      <c r="L51" s="12"/>
      <c r="M51" s="12"/>
      <c r="N51" s="12"/>
      <c r="O51" s="12"/>
    </row>
    <row r="52" spans="2:15">
      <c r="B52" s="12"/>
      <c r="C52" s="12"/>
      <c r="D52" s="12"/>
      <c r="E52" s="12"/>
      <c r="F52" s="12"/>
      <c r="G52" s="12"/>
      <c r="H52" s="12"/>
      <c r="I52" s="12"/>
      <c r="J52" s="12"/>
      <c r="K52" s="12"/>
      <c r="L52" s="12"/>
      <c r="M52" s="12"/>
      <c r="N52" s="12"/>
      <c r="O52" s="12"/>
    </row>
    <row r="53" spans="2:15">
      <c r="B53" s="12"/>
      <c r="C53" s="12"/>
      <c r="D53" s="12"/>
      <c r="E53" s="12"/>
      <c r="F53" s="12"/>
      <c r="G53" s="12"/>
      <c r="H53" s="12"/>
      <c r="I53" s="12"/>
      <c r="J53" s="12"/>
      <c r="K53" s="12"/>
      <c r="L53" s="12"/>
      <c r="M53" s="12"/>
      <c r="N53" s="12"/>
      <c r="O53" s="12"/>
    </row>
    <row r="54" spans="2:15">
      <c r="B54" s="12"/>
      <c r="C54" s="12"/>
      <c r="D54" s="12"/>
      <c r="E54" s="12"/>
      <c r="F54" s="12"/>
      <c r="G54" s="12"/>
      <c r="H54" s="12"/>
      <c r="I54" s="12"/>
      <c r="J54" s="12"/>
      <c r="K54" s="12"/>
      <c r="L54" s="12"/>
      <c r="M54" s="12"/>
      <c r="N54" s="12"/>
      <c r="O54" s="12"/>
    </row>
    <row r="55" spans="2:15">
      <c r="B55" s="12"/>
      <c r="C55" s="12"/>
      <c r="D55" s="12"/>
      <c r="E55" s="12"/>
      <c r="F55" s="12"/>
      <c r="G55" s="12"/>
      <c r="H55" s="12"/>
      <c r="I55" s="12"/>
      <c r="J55" s="12"/>
      <c r="K55" s="12"/>
      <c r="L55" s="12"/>
      <c r="M55" s="12"/>
      <c r="N55" s="12"/>
      <c r="O55" s="12"/>
    </row>
    <row r="56" spans="2:15">
      <c r="B56" s="12"/>
      <c r="C56" s="12"/>
      <c r="D56" s="12"/>
      <c r="E56" s="12"/>
      <c r="F56" s="12"/>
      <c r="G56" s="12"/>
      <c r="H56" s="12"/>
      <c r="I56" s="12"/>
      <c r="J56" s="12"/>
      <c r="K56" s="12"/>
      <c r="L56" s="12"/>
      <c r="M56" s="12"/>
      <c r="N56" s="12"/>
      <c r="O56" s="12"/>
    </row>
    <row r="57" spans="2:15">
      <c r="B57" s="12"/>
      <c r="C57" s="12"/>
      <c r="D57" s="12"/>
      <c r="E57" s="12"/>
      <c r="F57" s="12"/>
      <c r="G57" s="12"/>
      <c r="H57" s="12"/>
      <c r="I57" s="12"/>
      <c r="J57" s="12"/>
      <c r="K57" s="12"/>
      <c r="L57" s="12"/>
      <c r="M57" s="12"/>
      <c r="N57" s="12"/>
      <c r="O57" s="12"/>
    </row>
    <row r="58" spans="2:15">
      <c r="B58" s="12"/>
      <c r="C58" s="12"/>
      <c r="D58" s="12"/>
      <c r="E58" s="12"/>
      <c r="F58" s="12"/>
      <c r="G58" s="12"/>
      <c r="H58" s="12"/>
      <c r="I58" s="12"/>
      <c r="J58" s="12"/>
      <c r="K58" s="12"/>
      <c r="L58" s="12"/>
      <c r="M58" s="12"/>
      <c r="N58" s="12"/>
      <c r="O58" s="12"/>
    </row>
    <row r="59" spans="2:15">
      <c r="B59" s="12"/>
      <c r="C59" s="12"/>
      <c r="D59" s="12"/>
      <c r="E59" s="12"/>
      <c r="F59" s="12"/>
      <c r="G59" s="12"/>
      <c r="H59" s="12"/>
      <c r="I59" s="12"/>
      <c r="J59" s="12"/>
      <c r="K59" s="12"/>
      <c r="L59" s="12"/>
      <c r="M59" s="12"/>
      <c r="N59" s="12"/>
      <c r="O59" s="12"/>
    </row>
    <row r="60" spans="2:15">
      <c r="B60" s="12"/>
      <c r="C60" s="12"/>
      <c r="D60" s="12"/>
      <c r="E60" s="12"/>
      <c r="F60" s="12"/>
      <c r="G60" s="12"/>
      <c r="H60" s="12"/>
      <c r="I60" s="12"/>
      <c r="J60" s="12"/>
      <c r="K60" s="12"/>
      <c r="L60" s="12"/>
      <c r="M60" s="12"/>
      <c r="N60" s="12"/>
      <c r="O60" s="12"/>
    </row>
    <row r="61" spans="2:15">
      <c r="B61" s="12"/>
      <c r="C61" s="12"/>
      <c r="D61" s="12"/>
      <c r="E61" s="12"/>
      <c r="F61" s="12"/>
      <c r="G61" s="12"/>
      <c r="H61" s="12"/>
      <c r="I61" s="12"/>
      <c r="J61" s="12"/>
      <c r="K61" s="12"/>
      <c r="L61" s="12"/>
      <c r="M61" s="12"/>
      <c r="N61" s="12"/>
      <c r="O61" s="12"/>
    </row>
    <row r="62" spans="2:15">
      <c r="B62" s="12"/>
      <c r="C62" s="12"/>
      <c r="D62" s="12"/>
      <c r="E62" s="12"/>
      <c r="F62" s="12"/>
      <c r="G62" s="12"/>
      <c r="H62" s="12"/>
      <c r="I62" s="12"/>
      <c r="J62" s="12"/>
      <c r="K62" s="12"/>
      <c r="L62" s="12"/>
      <c r="M62" s="12"/>
      <c r="N62" s="12"/>
      <c r="O62" s="12"/>
    </row>
    <row r="63" spans="2:15">
      <c r="B63" s="12"/>
      <c r="C63" s="12"/>
      <c r="D63" s="12"/>
      <c r="E63" s="12"/>
      <c r="F63" s="12"/>
      <c r="G63" s="12"/>
      <c r="H63" s="12"/>
      <c r="I63" s="12"/>
      <c r="J63" s="12"/>
      <c r="K63" s="12"/>
      <c r="L63" s="12"/>
      <c r="M63" s="12"/>
      <c r="N63" s="12"/>
      <c r="O63" s="12"/>
    </row>
    <row r="64" spans="2:15">
      <c r="B64" s="12"/>
      <c r="C64" s="12"/>
      <c r="D64" s="12"/>
      <c r="E64" s="12"/>
      <c r="F64" s="12"/>
      <c r="G64" s="12"/>
      <c r="H64" s="12"/>
      <c r="I64" s="12"/>
      <c r="J64" s="12"/>
      <c r="K64" s="12"/>
      <c r="L64" s="12"/>
      <c r="M64" s="12"/>
      <c r="N64" s="12"/>
      <c r="O64" s="12"/>
    </row>
    <row r="65" spans="2:15">
      <c r="B65" s="12"/>
      <c r="C65" s="12"/>
      <c r="D65" s="12"/>
      <c r="E65" s="12"/>
      <c r="F65" s="12"/>
      <c r="G65" s="12"/>
      <c r="H65" s="12"/>
      <c r="I65" s="12"/>
      <c r="J65" s="12"/>
      <c r="K65" s="12"/>
      <c r="L65" s="12"/>
      <c r="M65" s="12"/>
      <c r="N65" s="12"/>
      <c r="O65" s="12"/>
    </row>
    <row r="66" spans="2:15">
      <c r="B66" s="12"/>
      <c r="C66" s="12"/>
      <c r="D66" s="12"/>
      <c r="E66" s="12"/>
      <c r="F66" s="12"/>
      <c r="G66" s="12"/>
      <c r="H66" s="12"/>
      <c r="I66" s="12"/>
      <c r="J66" s="12"/>
      <c r="K66" s="12"/>
      <c r="L66" s="12"/>
      <c r="M66" s="12"/>
      <c r="N66" s="12"/>
      <c r="O66" s="12"/>
    </row>
    <row r="67" spans="2:15">
      <c r="B67" s="12"/>
      <c r="C67" s="12"/>
      <c r="D67" s="12"/>
      <c r="E67" s="12"/>
      <c r="F67" s="12"/>
      <c r="G67" s="12"/>
      <c r="H67" s="12"/>
      <c r="I67" s="12"/>
      <c r="J67" s="12"/>
      <c r="K67" s="12"/>
      <c r="L67" s="12"/>
      <c r="M67" s="12"/>
      <c r="N67" s="12"/>
      <c r="O67" s="12"/>
    </row>
    <row r="68" spans="2:15">
      <c r="B68" s="12"/>
      <c r="C68" s="12"/>
      <c r="D68" s="12"/>
      <c r="E68" s="12"/>
      <c r="F68" s="12"/>
      <c r="G68" s="12"/>
      <c r="H68" s="12"/>
      <c r="I68" s="12"/>
      <c r="J68" s="12"/>
      <c r="K68" s="12"/>
      <c r="L68" s="12"/>
      <c r="M68" s="12"/>
      <c r="N68" s="12"/>
      <c r="O68" s="12"/>
    </row>
    <row r="69" spans="2:15">
      <c r="B69" s="12"/>
      <c r="C69" s="12"/>
      <c r="D69" s="12"/>
      <c r="E69" s="12"/>
      <c r="F69" s="12"/>
      <c r="G69" s="12"/>
      <c r="H69" s="12"/>
      <c r="I69" s="12"/>
      <c r="J69" s="12"/>
      <c r="K69" s="12"/>
      <c r="L69" s="12"/>
      <c r="M69" s="12"/>
      <c r="N69" s="12"/>
      <c r="O69" s="12"/>
    </row>
    <row r="70" spans="2:15">
      <c r="B70" s="12"/>
      <c r="C70" s="12"/>
      <c r="D70" s="12"/>
      <c r="E70" s="12"/>
      <c r="F70" s="12"/>
      <c r="G70" s="12"/>
      <c r="H70" s="12"/>
      <c r="I70" s="12"/>
      <c r="J70" s="12"/>
      <c r="K70" s="12"/>
      <c r="L70" s="12"/>
      <c r="M70" s="12"/>
      <c r="N70" s="12"/>
      <c r="O70" s="12"/>
    </row>
    <row r="71" spans="2:15">
      <c r="B71" s="12"/>
      <c r="C71" s="12"/>
      <c r="D71" s="12"/>
      <c r="E71" s="12"/>
      <c r="F71" s="12"/>
      <c r="G71" s="12"/>
      <c r="H71" s="12"/>
      <c r="I71" s="12"/>
      <c r="J71" s="12"/>
      <c r="K71" s="12"/>
      <c r="L71" s="12"/>
      <c r="M71" s="12"/>
      <c r="N71" s="12"/>
      <c r="O71" s="12"/>
    </row>
    <row r="72" spans="2:15">
      <c r="B72" s="12"/>
      <c r="C72" s="12"/>
      <c r="D72" s="12"/>
      <c r="E72" s="12"/>
      <c r="F72" s="12"/>
      <c r="G72" s="12"/>
      <c r="H72" s="12"/>
      <c r="I72" s="12"/>
      <c r="J72" s="12"/>
      <c r="K72" s="12"/>
      <c r="L72" s="12"/>
      <c r="M72" s="12"/>
      <c r="N72" s="12"/>
      <c r="O72" s="12"/>
    </row>
    <row r="73" spans="2:15">
      <c r="B73" s="12"/>
      <c r="C73" s="12"/>
      <c r="D73" s="12"/>
      <c r="E73" s="12"/>
      <c r="F73" s="12"/>
      <c r="G73" s="12"/>
      <c r="H73" s="12"/>
      <c r="I73" s="12"/>
      <c r="J73" s="12"/>
      <c r="K73" s="12"/>
      <c r="L73" s="12"/>
      <c r="M73" s="12"/>
      <c r="N73" s="12"/>
      <c r="O73" s="12"/>
    </row>
    <row r="74" spans="2:15">
      <c r="B74" s="12"/>
      <c r="C74" s="12"/>
      <c r="D74" s="12"/>
      <c r="E74" s="12"/>
      <c r="F74" s="12"/>
      <c r="G74" s="12"/>
      <c r="H74" s="12"/>
      <c r="I74" s="12"/>
      <c r="J74" s="12"/>
      <c r="K74" s="12"/>
      <c r="L74" s="12"/>
      <c r="M74" s="12"/>
      <c r="N74" s="12"/>
      <c r="O74" s="12"/>
    </row>
    <row r="75" spans="2:15">
      <c r="B75" s="12"/>
      <c r="C75" s="12"/>
      <c r="D75" s="12"/>
      <c r="E75" s="12"/>
      <c r="F75" s="12"/>
      <c r="G75" s="12"/>
      <c r="H75" s="12"/>
      <c r="I75" s="12"/>
      <c r="J75" s="12"/>
      <c r="K75" s="12"/>
      <c r="L75" s="12"/>
      <c r="M75" s="12"/>
      <c r="N75" s="12"/>
      <c r="O75" s="12"/>
    </row>
    <row r="76" spans="2:15">
      <c r="B76" s="12"/>
      <c r="C76" s="12"/>
      <c r="D76" s="12"/>
      <c r="E76" s="12"/>
      <c r="F76" s="12"/>
      <c r="G76" s="12"/>
      <c r="H76" s="12"/>
      <c r="I76" s="12"/>
      <c r="J76" s="12"/>
      <c r="K76" s="12"/>
      <c r="L76" s="12"/>
      <c r="M76" s="12"/>
      <c r="N76" s="12"/>
      <c r="O76" s="12"/>
    </row>
    <row r="77" spans="2:15">
      <c r="B77" s="12"/>
      <c r="C77" s="12"/>
      <c r="D77" s="12"/>
      <c r="E77" s="12"/>
      <c r="F77" s="12"/>
      <c r="G77" s="12"/>
      <c r="H77" s="12"/>
      <c r="I77" s="12"/>
      <c r="J77" s="12"/>
      <c r="K77" s="12"/>
      <c r="L77" s="12"/>
      <c r="M77" s="12"/>
      <c r="N77" s="12"/>
      <c r="O77" s="12"/>
    </row>
    <row r="78" spans="2:15">
      <c r="B78" s="12"/>
      <c r="C78" s="12"/>
      <c r="D78" s="12"/>
      <c r="E78" s="12"/>
      <c r="F78" s="12"/>
      <c r="G78" s="12"/>
      <c r="H78" s="12"/>
      <c r="I78" s="12"/>
      <c r="J78" s="12"/>
      <c r="K78" s="12"/>
      <c r="L78" s="12"/>
      <c r="M78" s="12"/>
      <c r="N78" s="12"/>
      <c r="O78" s="12"/>
    </row>
    <row r="79" spans="2:15">
      <c r="B79" s="12"/>
      <c r="C79" s="12"/>
      <c r="D79" s="12"/>
      <c r="E79" s="12"/>
      <c r="F79" s="12"/>
      <c r="G79" s="12"/>
      <c r="H79" s="12"/>
      <c r="I79" s="12"/>
      <c r="J79" s="12"/>
      <c r="K79" s="12"/>
      <c r="L79" s="12"/>
      <c r="M79" s="12"/>
      <c r="N79" s="12"/>
      <c r="O79" s="12"/>
    </row>
    <row r="80" spans="2:15">
      <c r="B80" s="12"/>
      <c r="C80" s="12"/>
      <c r="D80" s="12"/>
      <c r="E80" s="12"/>
      <c r="F80" s="12"/>
      <c r="G80" s="12"/>
      <c r="H80" s="12"/>
      <c r="I80" s="12"/>
      <c r="J80" s="12"/>
      <c r="K80" s="12"/>
      <c r="L80" s="12"/>
      <c r="M80" s="12"/>
      <c r="N80" s="12"/>
      <c r="O80" s="12"/>
    </row>
    <row r="81" spans="2:15">
      <c r="B81" s="12"/>
      <c r="C81" s="12"/>
      <c r="D81" s="12"/>
      <c r="E81" s="12"/>
      <c r="F81" s="12"/>
      <c r="G81" s="12"/>
      <c r="H81" s="12"/>
      <c r="I81" s="12"/>
      <c r="J81" s="12"/>
      <c r="K81" s="12"/>
      <c r="L81" s="12"/>
      <c r="M81" s="12"/>
      <c r="N81" s="12"/>
      <c r="O81" s="12"/>
    </row>
    <row r="82" spans="2:15">
      <c r="B82" s="12"/>
      <c r="C82" s="12"/>
      <c r="D82" s="12"/>
      <c r="E82" s="12"/>
      <c r="F82" s="12"/>
      <c r="G82" s="12"/>
      <c r="H82" s="12"/>
      <c r="I82" s="12"/>
      <c r="J82" s="12"/>
      <c r="K82" s="12"/>
      <c r="L82" s="12"/>
      <c r="M82" s="12"/>
      <c r="N82" s="12"/>
      <c r="O82" s="12"/>
    </row>
    <row r="83" spans="2:15">
      <c r="B83" s="12"/>
      <c r="C83" s="12"/>
      <c r="D83" s="12"/>
      <c r="E83" s="12"/>
      <c r="F83" s="12"/>
      <c r="G83" s="12"/>
      <c r="H83" s="12"/>
      <c r="I83" s="12"/>
      <c r="J83" s="12"/>
      <c r="K83" s="12"/>
      <c r="L83" s="12"/>
      <c r="M83" s="12"/>
      <c r="N83" s="12"/>
      <c r="O83" s="12"/>
    </row>
    <row r="84" spans="2:15">
      <c r="B84" s="12"/>
      <c r="C84" s="12"/>
      <c r="D84" s="12"/>
      <c r="E84" s="12"/>
      <c r="F84" s="12"/>
      <c r="G84" s="12"/>
      <c r="H84" s="12"/>
      <c r="I84" s="12"/>
      <c r="J84" s="12"/>
      <c r="K84" s="12"/>
      <c r="L84" s="12"/>
      <c r="M84" s="12"/>
      <c r="N84" s="12"/>
      <c r="O84" s="12"/>
    </row>
    <row r="85" spans="2:15">
      <c r="B85" s="12"/>
      <c r="C85" s="12"/>
      <c r="D85" s="12"/>
      <c r="E85" s="12"/>
      <c r="F85" s="12"/>
      <c r="G85" s="12"/>
      <c r="H85" s="12"/>
      <c r="I85" s="12"/>
      <c r="J85" s="12"/>
      <c r="K85" s="12"/>
      <c r="L85" s="12"/>
      <c r="M85" s="12"/>
      <c r="N85" s="12"/>
      <c r="O85" s="12"/>
    </row>
    <row r="86" spans="2:15">
      <c r="B86" s="12"/>
      <c r="C86" s="12"/>
      <c r="D86" s="12"/>
      <c r="E86" s="12"/>
      <c r="F86" s="12"/>
      <c r="G86" s="12"/>
      <c r="H86" s="12"/>
      <c r="I86" s="12"/>
      <c r="J86" s="12"/>
      <c r="K86" s="12"/>
      <c r="L86" s="12"/>
      <c r="M86" s="12"/>
      <c r="N86" s="12"/>
      <c r="O86" s="12"/>
    </row>
    <row r="87" spans="2:15">
      <c r="B87" s="12"/>
      <c r="C87" s="12"/>
      <c r="D87" s="12"/>
      <c r="E87" s="12"/>
      <c r="F87" s="12"/>
      <c r="G87" s="12"/>
      <c r="H87" s="12"/>
      <c r="I87" s="12"/>
      <c r="J87" s="12"/>
      <c r="K87" s="12"/>
      <c r="L87" s="12"/>
      <c r="M87" s="12"/>
      <c r="N87" s="12"/>
      <c r="O87" s="12"/>
    </row>
    <row r="88" spans="2:15">
      <c r="B88" s="12"/>
      <c r="C88" s="12"/>
      <c r="D88" s="12"/>
      <c r="E88" s="12"/>
      <c r="F88" s="12"/>
      <c r="G88" s="12"/>
      <c r="H88" s="12"/>
      <c r="I88" s="12"/>
      <c r="J88" s="12"/>
      <c r="K88" s="12"/>
      <c r="L88" s="12"/>
      <c r="M88" s="12"/>
      <c r="N88" s="12"/>
      <c r="O88" s="12"/>
    </row>
    <row r="89" spans="2:15">
      <c r="B89" s="12"/>
      <c r="C89" s="12"/>
      <c r="D89" s="12"/>
      <c r="E89" s="12"/>
      <c r="F89" s="12"/>
      <c r="G89" s="12"/>
      <c r="H89" s="12"/>
      <c r="I89" s="12"/>
      <c r="J89" s="12"/>
      <c r="K89" s="12"/>
      <c r="L89" s="12"/>
      <c r="M89" s="12"/>
      <c r="N89" s="12"/>
      <c r="O89" s="12"/>
    </row>
    <row r="90" spans="2:15">
      <c r="B90" s="12"/>
      <c r="C90" s="12"/>
      <c r="D90" s="12"/>
      <c r="E90" s="12"/>
      <c r="F90" s="12"/>
      <c r="G90" s="12"/>
      <c r="H90" s="12"/>
      <c r="I90" s="12"/>
      <c r="J90" s="12"/>
      <c r="K90" s="12"/>
      <c r="L90" s="12"/>
      <c r="M90" s="12"/>
      <c r="N90" s="12"/>
      <c r="O90" s="12"/>
    </row>
    <row r="91" spans="2:15">
      <c r="B91" s="12"/>
      <c r="C91" s="12"/>
      <c r="D91" s="12"/>
      <c r="E91" s="12"/>
      <c r="F91" s="12"/>
      <c r="G91" s="12"/>
      <c r="H91" s="12"/>
      <c r="I91" s="12"/>
      <c r="J91" s="12"/>
      <c r="K91" s="12"/>
      <c r="L91" s="12"/>
      <c r="M91" s="12"/>
      <c r="N91" s="12"/>
      <c r="O91" s="12"/>
    </row>
    <row r="92" spans="2:15">
      <c r="B92" s="12"/>
      <c r="C92" s="12"/>
      <c r="D92" s="12"/>
      <c r="E92" s="12"/>
      <c r="F92" s="12"/>
      <c r="G92" s="12"/>
      <c r="H92" s="12"/>
      <c r="I92" s="12"/>
      <c r="J92" s="12"/>
      <c r="K92" s="12"/>
      <c r="L92" s="12"/>
      <c r="M92" s="12"/>
      <c r="N92" s="12"/>
      <c r="O92" s="12"/>
    </row>
    <row r="93" spans="2:15">
      <c r="B93" s="12"/>
      <c r="C93" s="12"/>
      <c r="D93" s="12"/>
      <c r="E93" s="12"/>
      <c r="F93" s="12"/>
      <c r="G93" s="12"/>
      <c r="H93" s="12"/>
      <c r="I93" s="12"/>
      <c r="J93" s="12"/>
      <c r="K93" s="12"/>
      <c r="L93" s="12"/>
      <c r="M93" s="12"/>
      <c r="N93" s="12"/>
      <c r="O93" s="12"/>
    </row>
    <row r="94" spans="2:15">
      <c r="B94" s="12"/>
      <c r="C94" s="12"/>
      <c r="D94" s="12"/>
      <c r="E94" s="12"/>
      <c r="F94" s="12"/>
      <c r="G94" s="12"/>
      <c r="H94" s="12"/>
      <c r="I94" s="12"/>
      <c r="J94" s="12"/>
      <c r="K94" s="12"/>
      <c r="L94" s="12"/>
      <c r="M94" s="12"/>
      <c r="N94" s="12"/>
      <c r="O94" s="12"/>
    </row>
    <row r="95" spans="2:15">
      <c r="B95" s="12"/>
      <c r="C95" s="12"/>
      <c r="D95" s="12"/>
      <c r="E95" s="12"/>
      <c r="F95" s="12"/>
      <c r="G95" s="12"/>
      <c r="H95" s="12"/>
      <c r="I95" s="12"/>
      <c r="J95" s="12"/>
      <c r="K95" s="12"/>
      <c r="L95" s="12"/>
      <c r="M95" s="12"/>
      <c r="N95" s="12"/>
      <c r="O95" s="12"/>
    </row>
    <row r="96" spans="2:15">
      <c r="B96" s="12"/>
      <c r="C96" s="12"/>
      <c r="D96" s="12"/>
      <c r="E96" s="12"/>
      <c r="F96" s="12"/>
      <c r="G96" s="12"/>
      <c r="H96" s="12"/>
      <c r="I96" s="12"/>
      <c r="J96" s="12"/>
      <c r="K96" s="12"/>
      <c r="L96" s="12"/>
      <c r="M96" s="12"/>
      <c r="N96" s="12"/>
      <c r="O96" s="12"/>
    </row>
    <row r="97" spans="2:15">
      <c r="B97" s="12"/>
      <c r="C97" s="12"/>
      <c r="D97" s="12"/>
      <c r="E97" s="12"/>
      <c r="F97" s="12"/>
      <c r="G97" s="12"/>
      <c r="H97" s="12"/>
      <c r="I97" s="12"/>
      <c r="J97" s="12"/>
      <c r="K97" s="12"/>
      <c r="L97" s="12"/>
      <c r="M97" s="12"/>
      <c r="N97" s="12"/>
      <c r="O97" s="12"/>
    </row>
    <row r="98" spans="2:15">
      <c r="B98" s="12"/>
      <c r="C98" s="12"/>
      <c r="D98" s="12"/>
      <c r="E98" s="12"/>
      <c r="F98" s="12"/>
      <c r="G98" s="12"/>
      <c r="H98" s="12"/>
      <c r="I98" s="12"/>
      <c r="J98" s="12"/>
      <c r="K98" s="12"/>
      <c r="L98" s="12"/>
      <c r="M98" s="12"/>
      <c r="N98" s="12"/>
      <c r="O98" s="12"/>
    </row>
    <row r="99" spans="2:15">
      <c r="B99" s="12"/>
      <c r="C99" s="12"/>
      <c r="D99" s="12"/>
      <c r="E99" s="12"/>
      <c r="F99" s="12"/>
      <c r="G99" s="12"/>
      <c r="H99" s="12"/>
      <c r="I99" s="12"/>
      <c r="J99" s="12"/>
      <c r="K99" s="12"/>
      <c r="L99" s="12"/>
      <c r="M99" s="12"/>
      <c r="N99" s="12"/>
      <c r="O99" s="12"/>
    </row>
    <row r="100" spans="2:15">
      <c r="B100" s="12"/>
      <c r="C100" s="12"/>
      <c r="D100" s="12"/>
      <c r="E100" s="12"/>
      <c r="F100" s="12"/>
      <c r="G100" s="12"/>
      <c r="H100" s="12"/>
      <c r="I100" s="12"/>
      <c r="J100" s="12"/>
      <c r="K100" s="12"/>
      <c r="L100" s="12"/>
      <c r="M100" s="12"/>
      <c r="N100" s="12"/>
      <c r="O100" s="12"/>
    </row>
    <row r="101" spans="2:15">
      <c r="B101" s="12"/>
      <c r="C101" s="12"/>
      <c r="D101" s="12"/>
      <c r="E101" s="12"/>
      <c r="F101" s="12"/>
      <c r="G101" s="12"/>
      <c r="H101" s="12"/>
      <c r="I101" s="12"/>
      <c r="J101" s="12"/>
      <c r="K101" s="12"/>
      <c r="L101" s="12"/>
      <c r="M101" s="12"/>
      <c r="N101" s="12"/>
      <c r="O101" s="12"/>
    </row>
    <row r="102" spans="2:15">
      <c r="B102" s="12"/>
      <c r="C102" s="12"/>
      <c r="D102" s="12"/>
      <c r="E102" s="12"/>
      <c r="F102" s="12"/>
      <c r="G102" s="12"/>
      <c r="H102" s="12"/>
      <c r="I102" s="12"/>
      <c r="J102" s="12"/>
      <c r="K102" s="12"/>
      <c r="L102" s="12"/>
      <c r="M102" s="12"/>
      <c r="N102" s="12"/>
      <c r="O102" s="12"/>
    </row>
    <row r="103" spans="2:15">
      <c r="B103" s="12"/>
      <c r="C103" s="12"/>
      <c r="D103" s="12"/>
      <c r="E103" s="12"/>
      <c r="F103" s="12"/>
      <c r="G103" s="12"/>
      <c r="H103" s="12"/>
      <c r="I103" s="12"/>
      <c r="J103" s="12"/>
      <c r="K103" s="12"/>
      <c r="L103" s="12"/>
      <c r="M103" s="12"/>
      <c r="N103" s="12"/>
      <c r="O103" s="12"/>
    </row>
    <row r="104" spans="2:15">
      <c r="B104" s="12"/>
      <c r="C104" s="12"/>
      <c r="D104" s="12"/>
      <c r="E104" s="12"/>
      <c r="F104" s="12"/>
      <c r="G104" s="12"/>
      <c r="H104" s="12"/>
      <c r="I104" s="12"/>
      <c r="J104" s="12"/>
      <c r="K104" s="12"/>
      <c r="L104" s="12"/>
      <c r="M104" s="12"/>
      <c r="N104" s="12"/>
      <c r="O104" s="12"/>
    </row>
    <row r="105" spans="2:15">
      <c r="B105" s="12"/>
      <c r="C105" s="12"/>
      <c r="D105" s="12"/>
      <c r="E105" s="12"/>
      <c r="F105" s="12"/>
      <c r="G105" s="12"/>
      <c r="H105" s="12"/>
      <c r="I105" s="12"/>
      <c r="J105" s="12"/>
      <c r="K105" s="12"/>
      <c r="L105" s="12"/>
      <c r="M105" s="12"/>
      <c r="N105" s="12"/>
      <c r="O105" s="12"/>
    </row>
    <row r="106" spans="2:15">
      <c r="B106" s="12"/>
      <c r="C106" s="12"/>
      <c r="D106" s="12"/>
      <c r="E106" s="12"/>
      <c r="F106" s="12"/>
      <c r="G106" s="12"/>
      <c r="H106" s="12"/>
      <c r="I106" s="12"/>
      <c r="J106" s="12"/>
      <c r="K106" s="12"/>
      <c r="L106" s="12"/>
      <c r="M106" s="12"/>
      <c r="N106" s="12"/>
      <c r="O106" s="12"/>
    </row>
    <row r="107" spans="2:15">
      <c r="B107" s="12"/>
      <c r="C107" s="12"/>
      <c r="D107" s="12"/>
      <c r="E107" s="12"/>
      <c r="F107" s="12"/>
      <c r="G107" s="12"/>
      <c r="H107" s="12"/>
      <c r="I107" s="12"/>
      <c r="J107" s="12"/>
      <c r="K107" s="12"/>
      <c r="L107" s="12"/>
      <c r="M107" s="12"/>
      <c r="N107" s="12"/>
      <c r="O107" s="12"/>
    </row>
    <row r="108" spans="2:15">
      <c r="B108" s="12"/>
      <c r="C108" s="12"/>
      <c r="D108" s="12"/>
      <c r="E108" s="12"/>
      <c r="F108" s="12"/>
      <c r="G108" s="12"/>
      <c r="H108" s="12"/>
      <c r="I108" s="12"/>
      <c r="J108" s="12"/>
      <c r="K108" s="12"/>
      <c r="L108" s="12"/>
      <c r="M108" s="12"/>
      <c r="N108" s="12"/>
      <c r="O108" s="12"/>
    </row>
    <row r="109" spans="2:15">
      <c r="B109" s="12"/>
      <c r="C109" s="12"/>
      <c r="D109" s="12"/>
      <c r="E109" s="12"/>
      <c r="F109" s="12"/>
      <c r="G109" s="12"/>
      <c r="H109" s="12"/>
      <c r="I109" s="12"/>
      <c r="J109" s="12"/>
      <c r="K109" s="12"/>
      <c r="L109" s="12"/>
      <c r="M109" s="12"/>
      <c r="N109" s="12"/>
      <c r="O109" s="12"/>
    </row>
    <row r="110" spans="2:15">
      <c r="B110" s="12"/>
      <c r="C110" s="12"/>
      <c r="D110" s="12"/>
      <c r="E110" s="12"/>
      <c r="F110" s="12"/>
      <c r="G110" s="12"/>
      <c r="H110" s="12"/>
      <c r="I110" s="12"/>
      <c r="J110" s="12"/>
      <c r="K110" s="12"/>
      <c r="L110" s="12"/>
      <c r="M110" s="12"/>
      <c r="N110" s="12"/>
      <c r="O110" s="12"/>
    </row>
    <row r="111" spans="2:15">
      <c r="B111" s="12"/>
      <c r="C111" s="12"/>
      <c r="D111" s="12"/>
      <c r="E111" s="12"/>
      <c r="F111" s="12"/>
      <c r="G111" s="12"/>
      <c r="H111" s="12"/>
      <c r="I111" s="12"/>
      <c r="J111" s="12"/>
      <c r="K111" s="12"/>
      <c r="L111" s="12"/>
      <c r="M111" s="12"/>
      <c r="N111" s="12"/>
      <c r="O111" s="12"/>
    </row>
    <row r="112" spans="2:15">
      <c r="B112" s="12"/>
      <c r="C112" s="12"/>
      <c r="D112" s="12"/>
      <c r="E112" s="12"/>
      <c r="F112" s="12"/>
      <c r="G112" s="12"/>
      <c r="H112" s="12"/>
      <c r="I112" s="12"/>
      <c r="J112" s="12"/>
      <c r="K112" s="12"/>
      <c r="L112" s="12"/>
      <c r="M112" s="12"/>
      <c r="N112" s="12"/>
      <c r="O112" s="12"/>
    </row>
    <row r="113" spans="2:15">
      <c r="B113" s="12"/>
      <c r="C113" s="12"/>
      <c r="D113" s="12"/>
      <c r="E113" s="12"/>
      <c r="F113" s="12"/>
      <c r="G113" s="12"/>
      <c r="H113" s="12"/>
      <c r="I113" s="12"/>
      <c r="J113" s="12"/>
      <c r="K113" s="12"/>
      <c r="L113" s="12"/>
      <c r="M113" s="12"/>
      <c r="N113" s="12"/>
      <c r="O113" s="12"/>
    </row>
    <row r="114" spans="2:15">
      <c r="B114" s="12"/>
      <c r="C114" s="12"/>
      <c r="D114" s="12"/>
      <c r="E114" s="12"/>
      <c r="F114" s="12"/>
      <c r="G114" s="12"/>
      <c r="H114" s="12"/>
      <c r="I114" s="12"/>
      <c r="J114" s="12"/>
      <c r="K114" s="12"/>
      <c r="L114" s="12"/>
      <c r="M114" s="12"/>
      <c r="N114" s="12"/>
      <c r="O114" s="12"/>
    </row>
    <row r="115" spans="2:15">
      <c r="B115" s="12"/>
      <c r="C115" s="12"/>
      <c r="D115" s="12"/>
      <c r="E115" s="12"/>
      <c r="F115" s="12"/>
      <c r="G115" s="12"/>
      <c r="H115" s="12"/>
      <c r="I115" s="12"/>
      <c r="J115" s="12"/>
      <c r="K115" s="12"/>
      <c r="L115" s="12"/>
      <c r="M115" s="12"/>
      <c r="N115" s="12"/>
      <c r="O115" s="12"/>
    </row>
    <row r="116" spans="2:15">
      <c r="B116" s="12"/>
      <c r="C116" s="12"/>
      <c r="D116" s="12"/>
      <c r="E116" s="12"/>
      <c r="F116" s="12"/>
      <c r="G116" s="12"/>
      <c r="H116" s="12"/>
      <c r="I116" s="12"/>
      <c r="J116" s="12"/>
      <c r="K116" s="12"/>
      <c r="L116" s="12"/>
      <c r="M116" s="12"/>
      <c r="N116" s="12"/>
      <c r="O116" s="12"/>
    </row>
    <row r="117" spans="2:15">
      <c r="B117" s="12"/>
      <c r="C117" s="12"/>
      <c r="D117" s="12"/>
      <c r="E117" s="12"/>
      <c r="F117" s="12"/>
      <c r="G117" s="12"/>
      <c r="H117" s="12"/>
      <c r="I117" s="12"/>
      <c r="J117" s="12"/>
      <c r="K117" s="12"/>
      <c r="L117" s="12"/>
      <c r="M117" s="12"/>
      <c r="N117" s="12"/>
      <c r="O117" s="12"/>
    </row>
    <row r="118" spans="2:15">
      <c r="B118" s="12"/>
      <c r="C118" s="12"/>
      <c r="D118" s="12"/>
      <c r="E118" s="12"/>
      <c r="F118" s="12"/>
      <c r="G118" s="12"/>
      <c r="H118" s="12"/>
      <c r="I118" s="12"/>
      <c r="J118" s="12"/>
      <c r="K118" s="12"/>
      <c r="L118" s="12"/>
      <c r="M118" s="12"/>
      <c r="N118" s="12"/>
      <c r="O118" s="12"/>
    </row>
    <row r="119" spans="2:15">
      <c r="B119" s="12"/>
      <c r="C119" s="12"/>
      <c r="D119" s="12"/>
      <c r="E119" s="12"/>
      <c r="F119" s="12"/>
      <c r="G119" s="12"/>
      <c r="H119" s="12"/>
      <c r="I119" s="12"/>
      <c r="J119" s="12"/>
      <c r="K119" s="12"/>
      <c r="L119" s="12"/>
      <c r="M119" s="12"/>
      <c r="N119" s="12"/>
      <c r="O119" s="12"/>
    </row>
    <row r="120" spans="2:15">
      <c r="B120" s="12"/>
      <c r="C120" s="12"/>
      <c r="D120" s="12"/>
      <c r="E120" s="12"/>
      <c r="F120" s="12"/>
      <c r="G120" s="12"/>
      <c r="H120" s="12"/>
      <c r="I120" s="12"/>
      <c r="J120" s="12"/>
      <c r="K120" s="12"/>
      <c r="L120" s="12"/>
      <c r="M120" s="12"/>
      <c r="N120" s="12"/>
      <c r="O120" s="12"/>
    </row>
    <row r="121" spans="2:15">
      <c r="B121" s="12"/>
      <c r="C121" s="12"/>
      <c r="D121" s="12"/>
      <c r="E121" s="12"/>
      <c r="F121" s="12"/>
      <c r="G121" s="12"/>
      <c r="H121" s="12"/>
      <c r="I121" s="12"/>
      <c r="J121" s="12"/>
      <c r="K121" s="12"/>
      <c r="L121" s="12"/>
      <c r="M121" s="12"/>
      <c r="N121" s="12"/>
      <c r="O121" s="12"/>
    </row>
    <row r="122" spans="2:15">
      <c r="B122" s="12"/>
      <c r="C122" s="12"/>
      <c r="D122" s="12"/>
      <c r="E122" s="12"/>
      <c r="F122" s="12"/>
      <c r="G122" s="12"/>
      <c r="H122" s="12"/>
      <c r="I122" s="12"/>
      <c r="J122" s="12"/>
      <c r="K122" s="12"/>
      <c r="L122" s="12"/>
      <c r="M122" s="12"/>
      <c r="N122" s="12"/>
      <c r="O122" s="12"/>
    </row>
    <row r="123" spans="2:15">
      <c r="B123" s="12"/>
      <c r="C123" s="12"/>
      <c r="D123" s="12"/>
      <c r="E123" s="12"/>
      <c r="F123" s="12"/>
      <c r="G123" s="12"/>
      <c r="H123" s="12"/>
      <c r="I123" s="12"/>
      <c r="J123" s="12"/>
      <c r="K123" s="12"/>
      <c r="L123" s="12"/>
      <c r="M123" s="12"/>
      <c r="N123" s="12"/>
      <c r="O123" s="12"/>
    </row>
    <row r="124" spans="2:15">
      <c r="B124" s="12"/>
      <c r="C124" s="12"/>
      <c r="D124" s="12"/>
      <c r="E124" s="12"/>
      <c r="F124" s="12"/>
      <c r="G124" s="12"/>
      <c r="H124" s="12"/>
      <c r="I124" s="12"/>
      <c r="J124" s="12"/>
      <c r="K124" s="12"/>
      <c r="L124" s="12"/>
      <c r="M124" s="12"/>
      <c r="N124" s="12"/>
      <c r="O124" s="12"/>
    </row>
    <row r="125" spans="2:15">
      <c r="B125" s="12"/>
      <c r="C125" s="12"/>
      <c r="D125" s="12"/>
      <c r="E125" s="12"/>
      <c r="F125" s="12"/>
      <c r="G125" s="12"/>
      <c r="H125" s="12"/>
      <c r="I125" s="12"/>
      <c r="J125" s="12"/>
      <c r="K125" s="12"/>
      <c r="L125" s="12"/>
      <c r="M125" s="12"/>
      <c r="N125" s="12"/>
      <c r="O125" s="12"/>
    </row>
    <row r="126" spans="2:15">
      <c r="B126" s="12"/>
      <c r="C126" s="12"/>
      <c r="D126" s="12"/>
      <c r="E126" s="12"/>
      <c r="F126" s="12"/>
      <c r="G126" s="12"/>
      <c r="H126" s="12"/>
      <c r="I126" s="12"/>
      <c r="J126" s="12"/>
      <c r="K126" s="12"/>
      <c r="L126" s="12"/>
      <c r="M126" s="12"/>
      <c r="N126" s="12"/>
      <c r="O126" s="12"/>
    </row>
    <row r="127" spans="2:15">
      <c r="B127" s="12"/>
      <c r="C127" s="12"/>
      <c r="D127" s="12"/>
      <c r="E127" s="12"/>
      <c r="F127" s="12"/>
      <c r="G127" s="12"/>
      <c r="H127" s="12"/>
      <c r="I127" s="12"/>
      <c r="J127" s="12"/>
      <c r="K127" s="12"/>
      <c r="L127" s="12"/>
      <c r="M127" s="12"/>
      <c r="N127" s="12"/>
      <c r="O127" s="12"/>
    </row>
    <row r="128" spans="2:15">
      <c r="B128" s="12"/>
      <c r="C128" s="12"/>
      <c r="D128" s="12"/>
      <c r="E128" s="12"/>
      <c r="F128" s="12"/>
      <c r="G128" s="12"/>
      <c r="H128" s="12"/>
      <c r="I128" s="12"/>
      <c r="J128" s="12"/>
      <c r="K128" s="12"/>
      <c r="L128" s="12"/>
      <c r="M128" s="12"/>
      <c r="N128" s="12"/>
      <c r="O128" s="12"/>
    </row>
    <row r="129" spans="2:15">
      <c r="B129" s="12"/>
      <c r="C129" s="12"/>
      <c r="D129" s="12"/>
      <c r="E129" s="12"/>
      <c r="F129" s="12"/>
      <c r="G129" s="12"/>
      <c r="H129" s="12"/>
      <c r="I129" s="12"/>
      <c r="J129" s="12"/>
      <c r="K129" s="12"/>
      <c r="L129" s="12"/>
      <c r="M129" s="12"/>
      <c r="N129" s="12"/>
      <c r="O129" s="12"/>
    </row>
    <row r="130" spans="2:15">
      <c r="B130" s="12"/>
      <c r="C130" s="12"/>
      <c r="D130" s="12"/>
      <c r="E130" s="12"/>
      <c r="F130" s="12"/>
      <c r="G130" s="12"/>
      <c r="H130" s="12"/>
      <c r="I130" s="12"/>
      <c r="J130" s="12"/>
      <c r="K130" s="12"/>
      <c r="L130" s="12"/>
      <c r="M130" s="12"/>
      <c r="N130" s="12"/>
      <c r="O130" s="12"/>
    </row>
    <row r="131" spans="2:15">
      <c r="B131" s="12"/>
      <c r="C131" s="12"/>
      <c r="D131" s="12"/>
      <c r="E131" s="12"/>
      <c r="F131" s="12"/>
      <c r="G131" s="12"/>
      <c r="H131" s="12"/>
      <c r="I131" s="12"/>
      <c r="J131" s="12"/>
      <c r="K131" s="12"/>
      <c r="L131" s="12"/>
      <c r="M131" s="12"/>
      <c r="N131" s="12"/>
      <c r="O131" s="12"/>
    </row>
    <row r="132" spans="2:15">
      <c r="B132" s="12"/>
      <c r="C132" s="12"/>
      <c r="D132" s="12"/>
      <c r="E132" s="12"/>
      <c r="F132" s="12"/>
      <c r="G132" s="12"/>
      <c r="H132" s="12"/>
      <c r="I132" s="12"/>
      <c r="J132" s="12"/>
      <c r="K132" s="12"/>
      <c r="L132" s="12"/>
      <c r="M132" s="12"/>
      <c r="N132" s="12"/>
      <c r="O132" s="12"/>
    </row>
    <row r="133" spans="2:15">
      <c r="B133" s="12"/>
      <c r="C133" s="12"/>
      <c r="D133" s="12"/>
      <c r="E133" s="12"/>
      <c r="F133" s="12"/>
      <c r="G133" s="12"/>
      <c r="H133" s="12"/>
      <c r="I133" s="12"/>
      <c r="J133" s="12"/>
      <c r="K133" s="12"/>
      <c r="L133" s="12"/>
      <c r="M133" s="12"/>
      <c r="N133" s="12"/>
      <c r="O133" s="12"/>
    </row>
    <row r="134" spans="2:15">
      <c r="B134" s="12"/>
      <c r="C134" s="12"/>
      <c r="D134" s="12"/>
      <c r="E134" s="12"/>
      <c r="F134" s="12"/>
      <c r="G134" s="12"/>
      <c r="H134" s="12"/>
      <c r="I134" s="12"/>
      <c r="J134" s="12"/>
      <c r="K134" s="12"/>
      <c r="L134" s="12"/>
      <c r="M134" s="12"/>
      <c r="N134" s="12"/>
      <c r="O134" s="12"/>
    </row>
    <row r="135" spans="2:15">
      <c r="B135" s="12"/>
      <c r="C135" s="12"/>
      <c r="D135" s="12"/>
      <c r="E135" s="12"/>
      <c r="F135" s="12"/>
      <c r="G135" s="12"/>
      <c r="H135" s="12"/>
      <c r="I135" s="12"/>
      <c r="J135" s="12"/>
      <c r="K135" s="12"/>
      <c r="L135" s="12"/>
      <c r="M135" s="12"/>
      <c r="N135" s="12"/>
      <c r="O135" s="12"/>
    </row>
    <row r="136" spans="2:15">
      <c r="B136" s="12"/>
      <c r="C136" s="12"/>
      <c r="D136" s="12"/>
      <c r="E136" s="12"/>
      <c r="F136" s="12"/>
      <c r="G136" s="12"/>
      <c r="H136" s="12"/>
      <c r="I136" s="12"/>
      <c r="J136" s="12"/>
      <c r="K136" s="12"/>
      <c r="L136" s="12"/>
      <c r="M136" s="12"/>
      <c r="N136" s="12"/>
      <c r="O136" s="12"/>
    </row>
    <row r="137" spans="2:15">
      <c r="B137" s="12"/>
      <c r="C137" s="12"/>
      <c r="D137" s="12"/>
      <c r="E137" s="12"/>
      <c r="F137" s="12"/>
      <c r="G137" s="12"/>
      <c r="H137" s="12"/>
      <c r="I137" s="12"/>
      <c r="J137" s="12"/>
      <c r="K137" s="12"/>
      <c r="L137" s="12"/>
      <c r="M137" s="12"/>
      <c r="N137" s="12"/>
      <c r="O137" s="12"/>
    </row>
  </sheetData>
  <sheetProtection formatCells="0" formatColumns="0" formatRows="0" insertColumns="0" insertRows="0" sort="0" autoFilter="0" pivotTables="0"/>
  <pageMargins left="0.7" right="0.7" top="0.75" bottom="0.75" header="0.3" footer="0.3"/>
  <pageSetup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079FB-A926-47F6-BC1B-FE2A094757C8}">
  <dimension ref="A1:D22"/>
  <sheetViews>
    <sheetView zoomScale="90" zoomScaleNormal="90" workbookViewId="0">
      <selection activeCell="B20" sqref="B20"/>
    </sheetView>
  </sheetViews>
  <sheetFormatPr baseColWidth="10" defaultColWidth="11.453125" defaultRowHeight="13"/>
  <cols>
    <col min="1" max="1" width="15.54296875" style="1" bestFit="1" customWidth="1"/>
    <col min="2" max="4" width="60.7265625" style="1" customWidth="1"/>
    <col min="5" max="16384" width="11.453125" style="1"/>
  </cols>
  <sheetData>
    <row r="1" spans="1:4" ht="13.5" thickBot="1">
      <c r="A1" s="65" t="s">
        <v>294</v>
      </c>
      <c r="B1" s="66" t="s">
        <v>295</v>
      </c>
      <c r="C1" s="66" t="s">
        <v>296</v>
      </c>
      <c r="D1" s="66" t="s">
        <v>297</v>
      </c>
    </row>
    <row r="2" spans="1:4">
      <c r="A2" s="67" t="s">
        <v>4</v>
      </c>
      <c r="B2" s="68" t="s">
        <v>29</v>
      </c>
      <c r="C2" s="69" t="s">
        <v>50</v>
      </c>
      <c r="D2" s="70" t="s">
        <v>298</v>
      </c>
    </row>
    <row r="3" spans="1:4">
      <c r="A3" s="71" t="s">
        <v>5</v>
      </c>
      <c r="B3" s="72" t="s">
        <v>30</v>
      </c>
      <c r="C3" s="72" t="s">
        <v>50</v>
      </c>
      <c r="D3" s="73" t="s">
        <v>298</v>
      </c>
    </row>
    <row r="4" spans="1:4">
      <c r="A4" s="74" t="s">
        <v>6</v>
      </c>
      <c r="B4" s="72" t="s">
        <v>31</v>
      </c>
      <c r="C4" s="72" t="s">
        <v>50</v>
      </c>
      <c r="D4" s="73" t="s">
        <v>298</v>
      </c>
    </row>
    <row r="5" spans="1:4" ht="52">
      <c r="A5" s="75" t="s">
        <v>7</v>
      </c>
      <c r="B5" s="72" t="s">
        <v>32</v>
      </c>
      <c r="C5" s="76" t="s">
        <v>299</v>
      </c>
      <c r="D5" s="77" t="s">
        <v>300</v>
      </c>
    </row>
    <row r="6" spans="1:4" ht="65">
      <c r="A6" s="71" t="s">
        <v>8</v>
      </c>
      <c r="B6" s="72" t="s">
        <v>33</v>
      </c>
      <c r="C6" s="78" t="s">
        <v>301</v>
      </c>
      <c r="D6" s="73" t="s">
        <v>300</v>
      </c>
    </row>
    <row r="7" spans="1:4" ht="65">
      <c r="A7" s="75" t="s">
        <v>9</v>
      </c>
      <c r="B7" s="79" t="s">
        <v>34</v>
      </c>
      <c r="C7" s="80" t="s">
        <v>302</v>
      </c>
      <c r="D7" s="77" t="s">
        <v>300</v>
      </c>
    </row>
    <row r="8" spans="1:4" ht="65">
      <c r="A8" s="71" t="s">
        <v>10</v>
      </c>
      <c r="B8" s="72" t="s">
        <v>35</v>
      </c>
      <c r="C8" s="81" t="s">
        <v>303</v>
      </c>
      <c r="D8" s="82" t="s">
        <v>300</v>
      </c>
    </row>
    <row r="9" spans="1:4" ht="26">
      <c r="A9" s="83" t="s">
        <v>11</v>
      </c>
      <c r="B9" s="79" t="s">
        <v>36</v>
      </c>
      <c r="C9" s="78" t="s">
        <v>304</v>
      </c>
      <c r="D9" s="84" t="s">
        <v>300</v>
      </c>
    </row>
    <row r="10" spans="1:4">
      <c r="A10" s="71" t="s">
        <v>12</v>
      </c>
      <c r="B10" s="72" t="s">
        <v>37</v>
      </c>
      <c r="C10" s="72" t="s">
        <v>50</v>
      </c>
      <c r="D10" s="73" t="s">
        <v>298</v>
      </c>
    </row>
    <row r="11" spans="1:4" ht="65">
      <c r="A11" s="74" t="s">
        <v>13</v>
      </c>
      <c r="B11" s="72" t="s">
        <v>38</v>
      </c>
      <c r="C11" s="72" t="s">
        <v>305</v>
      </c>
      <c r="D11" s="85" t="s">
        <v>306</v>
      </c>
    </row>
    <row r="12" spans="1:4" ht="52">
      <c r="A12" s="75" t="s">
        <v>14</v>
      </c>
      <c r="B12" s="72" t="s">
        <v>39</v>
      </c>
      <c r="C12" s="76" t="s">
        <v>307</v>
      </c>
      <c r="D12" s="77" t="s">
        <v>308</v>
      </c>
    </row>
    <row r="13" spans="1:4" ht="78">
      <c r="A13" s="71" t="s">
        <v>15</v>
      </c>
      <c r="B13" s="72" t="s">
        <v>40</v>
      </c>
      <c r="C13" s="78" t="s">
        <v>309</v>
      </c>
      <c r="D13" s="73" t="s">
        <v>310</v>
      </c>
    </row>
    <row r="14" spans="1:4" ht="195">
      <c r="A14" s="75" t="s">
        <v>16</v>
      </c>
      <c r="B14" s="79" t="s">
        <v>41</v>
      </c>
      <c r="C14" s="80" t="s">
        <v>311</v>
      </c>
      <c r="D14" s="77"/>
    </row>
    <row r="15" spans="1:4" ht="39">
      <c r="A15" s="71" t="s">
        <v>17</v>
      </c>
      <c r="B15" s="72" t="s">
        <v>42</v>
      </c>
      <c r="C15" s="81" t="s">
        <v>312</v>
      </c>
      <c r="D15" s="82" t="s">
        <v>313</v>
      </c>
    </row>
    <row r="16" spans="1:4" ht="39">
      <c r="A16" s="83" t="s">
        <v>18</v>
      </c>
      <c r="B16" s="79" t="s">
        <v>43</v>
      </c>
      <c r="C16" s="81" t="s">
        <v>312</v>
      </c>
      <c r="D16" s="84" t="s">
        <v>314</v>
      </c>
    </row>
    <row r="17" spans="1:4">
      <c r="A17" s="71" t="s">
        <v>19</v>
      </c>
      <c r="B17" s="72" t="s">
        <v>44</v>
      </c>
      <c r="C17" s="72" t="s">
        <v>50</v>
      </c>
      <c r="D17" s="73" t="s">
        <v>298</v>
      </c>
    </row>
    <row r="18" spans="1:4">
      <c r="A18" s="74" t="s">
        <v>20</v>
      </c>
      <c r="B18" s="72" t="s">
        <v>45</v>
      </c>
      <c r="C18" s="72" t="s">
        <v>50</v>
      </c>
      <c r="D18" s="85" t="s">
        <v>298</v>
      </c>
    </row>
    <row r="19" spans="1:4" ht="78">
      <c r="A19" s="75" t="s">
        <v>21</v>
      </c>
      <c r="B19" s="72" t="s">
        <v>46</v>
      </c>
      <c r="C19" s="76" t="s">
        <v>315</v>
      </c>
      <c r="D19" s="77" t="s">
        <v>316</v>
      </c>
    </row>
    <row r="20" spans="1:4" ht="78">
      <c r="A20" s="71" t="s">
        <v>22</v>
      </c>
      <c r="B20" s="72" t="s">
        <v>47</v>
      </c>
      <c r="C20" s="78" t="s">
        <v>317</v>
      </c>
      <c r="D20" s="73" t="s">
        <v>318</v>
      </c>
    </row>
    <row r="21" spans="1:4">
      <c r="A21" s="75" t="s">
        <v>23</v>
      </c>
      <c r="B21" s="79" t="s">
        <v>48</v>
      </c>
      <c r="C21" s="80" t="s">
        <v>50</v>
      </c>
      <c r="D21" s="77" t="s">
        <v>298</v>
      </c>
    </row>
    <row r="22" spans="1:4" ht="117.5" thickBot="1">
      <c r="A22" s="86" t="s">
        <v>24</v>
      </c>
      <c r="B22" s="87" t="s">
        <v>49</v>
      </c>
      <c r="C22" s="88" t="s">
        <v>319</v>
      </c>
      <c r="D22" s="89" t="s">
        <v>320</v>
      </c>
    </row>
  </sheetData>
  <sheetProtection formatCells="0" formatColumns="0" formatRows="0" sort="0" autoFilter="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585AA-37E0-4863-85C0-1189B077FCCE}">
  <dimension ref="A1:Y127"/>
  <sheetViews>
    <sheetView showGridLines="0" zoomScale="90" zoomScaleNormal="90" workbookViewId="0">
      <pane xSplit="4" ySplit="3" topLeftCell="E10" activePane="bottomRight" state="frozen"/>
      <selection pane="topRight"/>
      <selection pane="bottomLeft"/>
      <selection pane="bottomRight" activeCell="E26" sqref="E26"/>
    </sheetView>
  </sheetViews>
  <sheetFormatPr baseColWidth="10" defaultColWidth="13.7265625" defaultRowHeight="13"/>
  <cols>
    <col min="1" max="16384" width="13.7265625" style="1"/>
  </cols>
  <sheetData>
    <row r="1" spans="1:25">
      <c r="A1" s="90" t="s">
        <v>0</v>
      </c>
      <c r="B1" s="90" t="s">
        <v>1</v>
      </c>
      <c r="C1" s="90" t="s">
        <v>2</v>
      </c>
      <c r="D1" s="90" t="s">
        <v>3</v>
      </c>
      <c r="E1" s="91" t="s">
        <v>4</v>
      </c>
      <c r="F1" s="92" t="s">
        <v>5</v>
      </c>
      <c r="G1" s="93" t="s">
        <v>6</v>
      </c>
      <c r="H1" s="94" t="s">
        <v>7</v>
      </c>
      <c r="I1" s="94" t="s">
        <v>8</v>
      </c>
      <c r="J1" s="94" t="s">
        <v>9</v>
      </c>
      <c r="K1" s="94" t="s">
        <v>10</v>
      </c>
      <c r="L1" s="94" t="s">
        <v>11</v>
      </c>
      <c r="M1" s="93" t="s">
        <v>12</v>
      </c>
      <c r="N1" s="94" t="s">
        <v>13</v>
      </c>
      <c r="O1" s="94" t="s">
        <v>14</v>
      </c>
      <c r="P1" s="94" t="s">
        <v>15</v>
      </c>
      <c r="Q1" s="94" t="s">
        <v>16</v>
      </c>
      <c r="R1" s="95" t="s">
        <v>17</v>
      </c>
      <c r="S1" s="95" t="s">
        <v>18</v>
      </c>
      <c r="T1" s="92" t="s">
        <v>19</v>
      </c>
      <c r="U1" s="93" t="s">
        <v>20</v>
      </c>
      <c r="V1" s="94" t="s">
        <v>21</v>
      </c>
      <c r="W1" s="94" t="s">
        <v>22</v>
      </c>
      <c r="X1" s="93" t="s">
        <v>23</v>
      </c>
      <c r="Y1" s="94" t="s">
        <v>24</v>
      </c>
    </row>
    <row r="2" spans="1:25">
      <c r="A2" s="96" t="s">
        <v>25</v>
      </c>
      <c r="B2" s="96" t="s">
        <v>26</v>
      </c>
      <c r="C2" s="96" t="s">
        <v>27</v>
      </c>
      <c r="D2" s="96" t="s">
        <v>28</v>
      </c>
      <c r="E2" s="97" t="s">
        <v>29</v>
      </c>
      <c r="F2" s="98" t="s">
        <v>30</v>
      </c>
      <c r="G2" s="99" t="s">
        <v>31</v>
      </c>
      <c r="H2" s="100" t="s">
        <v>32</v>
      </c>
      <c r="I2" s="100" t="s">
        <v>33</v>
      </c>
      <c r="J2" s="100" t="s">
        <v>34</v>
      </c>
      <c r="K2" s="100" t="s">
        <v>35</v>
      </c>
      <c r="L2" s="100" t="s">
        <v>36</v>
      </c>
      <c r="M2" s="99" t="s">
        <v>37</v>
      </c>
      <c r="N2" s="100" t="s">
        <v>38</v>
      </c>
      <c r="O2" s="100" t="s">
        <v>39</v>
      </c>
      <c r="P2" s="100" t="s">
        <v>40</v>
      </c>
      <c r="Q2" s="100" t="s">
        <v>41</v>
      </c>
      <c r="R2" s="101" t="s">
        <v>42</v>
      </c>
      <c r="S2" s="101" t="s">
        <v>43</v>
      </c>
      <c r="T2" s="98" t="s">
        <v>44</v>
      </c>
      <c r="U2" s="99" t="s">
        <v>45</v>
      </c>
      <c r="V2" s="100" t="s">
        <v>46</v>
      </c>
      <c r="W2" s="100" t="s">
        <v>47</v>
      </c>
      <c r="X2" s="99" t="s">
        <v>48</v>
      </c>
      <c r="Y2" s="100" t="s">
        <v>49</v>
      </c>
    </row>
    <row r="3" spans="1:25">
      <c r="A3" s="90" t="s">
        <v>50</v>
      </c>
      <c r="B3" s="90" t="s">
        <v>50</v>
      </c>
      <c r="C3" s="90" t="s">
        <v>50</v>
      </c>
      <c r="D3" s="90" t="s">
        <v>50</v>
      </c>
      <c r="E3" s="102">
        <f t="shared" ref="E3:Q3" si="0">AVERAGE(E4:E127)</f>
        <v>0.26325604838709665</v>
      </c>
      <c r="F3" s="103">
        <f t="shared" si="0"/>
        <v>0.48820564516129061</v>
      </c>
      <c r="G3" s="104">
        <f t="shared" si="0"/>
        <v>0.45322580645161331</v>
      </c>
      <c r="H3" s="105">
        <f t="shared" si="0"/>
        <v>0.30645161290322581</v>
      </c>
      <c r="I3" s="105">
        <f t="shared" si="0"/>
        <v>0.30645161290322581</v>
      </c>
      <c r="J3" s="105">
        <f t="shared" si="0"/>
        <v>0.27419354838709675</v>
      </c>
      <c r="K3" s="105">
        <f t="shared" si="0"/>
        <v>0.66935483870967738</v>
      </c>
      <c r="L3" s="105">
        <f t="shared" si="0"/>
        <v>0.70967741935483875</v>
      </c>
      <c r="M3" s="104">
        <f t="shared" si="0"/>
        <v>0.52318548387096775</v>
      </c>
      <c r="N3" s="105">
        <f t="shared" si="0"/>
        <v>0.55645161290322576</v>
      </c>
      <c r="O3" s="105">
        <f t="shared" si="0"/>
        <v>0.4838709677419355</v>
      </c>
      <c r="P3" s="105">
        <f t="shared" si="0"/>
        <v>0.52419354838709675</v>
      </c>
      <c r="Q3" s="105">
        <f t="shared" si="0"/>
        <v>0.52822580645161288</v>
      </c>
      <c r="R3" s="101" t="s">
        <v>51</v>
      </c>
      <c r="S3" s="101" t="s">
        <v>51</v>
      </c>
      <c r="T3" s="103">
        <f t="shared" ref="T3:Y3" si="1">AVERAGE(T4:T127)</f>
        <v>3.8306451612903226E-2</v>
      </c>
      <c r="U3" s="104">
        <f t="shared" si="1"/>
        <v>6.8548387096774188E-2</v>
      </c>
      <c r="V3" s="105">
        <f t="shared" si="1"/>
        <v>3.2258064516129031E-2</v>
      </c>
      <c r="W3" s="105">
        <f t="shared" si="1"/>
        <v>0.10483870967741936</v>
      </c>
      <c r="X3" s="104">
        <f t="shared" si="1"/>
        <v>8.0645161290322578E-3</v>
      </c>
      <c r="Y3" s="105">
        <f t="shared" si="1"/>
        <v>8.0645161290322578E-3</v>
      </c>
    </row>
    <row r="4" spans="1:25">
      <c r="A4" s="1">
        <v>1</v>
      </c>
      <c r="B4" s="1" t="s">
        <v>52</v>
      </c>
      <c r="C4" s="1" t="s">
        <v>53</v>
      </c>
      <c r="D4" s="1" t="s">
        <v>54</v>
      </c>
      <c r="E4" s="2">
        <f t="shared" ref="E4:E35" si="2">AVERAGE(F4,T4)</f>
        <v>0.46875</v>
      </c>
      <c r="F4" s="2">
        <f t="shared" ref="F4:F35" si="3">AVERAGE(G4,M4)</f>
        <v>0.9375</v>
      </c>
      <c r="G4" s="2">
        <f t="shared" ref="G4:G35" si="4">AVERAGE(H4:L4)</f>
        <v>1</v>
      </c>
      <c r="H4" s="2">
        <v>1</v>
      </c>
      <c r="I4" s="2">
        <v>1</v>
      </c>
      <c r="J4" s="2">
        <v>1</v>
      </c>
      <c r="K4" s="2">
        <v>1</v>
      </c>
      <c r="L4" s="2">
        <v>1</v>
      </c>
      <c r="M4" s="2">
        <f t="shared" ref="M4:M35" si="5">AVERAGE(N4:Q4)</f>
        <v>0.875</v>
      </c>
      <c r="N4" s="2">
        <v>1</v>
      </c>
      <c r="O4" s="2">
        <v>1</v>
      </c>
      <c r="P4" s="2">
        <v>1</v>
      </c>
      <c r="Q4" s="2">
        <f t="shared" ref="Q4:Q35" si="6">SUM(R4:S4)</f>
        <v>0.5</v>
      </c>
      <c r="R4" s="2">
        <v>0.25</v>
      </c>
      <c r="S4" s="2">
        <v>0.25</v>
      </c>
      <c r="T4" s="2">
        <f t="shared" ref="T4:T35" si="7">AVERAGE(U4,X4)</f>
        <v>0</v>
      </c>
      <c r="U4" s="2">
        <f t="shared" ref="U4:U35" si="8">AVERAGE(V4:W4)</f>
        <v>0</v>
      </c>
      <c r="V4" s="2">
        <v>0</v>
      </c>
      <c r="W4" s="2">
        <v>0</v>
      </c>
      <c r="X4" s="2">
        <f t="shared" ref="X4:X35" si="9">Y4</f>
        <v>0</v>
      </c>
      <c r="Y4" s="2">
        <v>0</v>
      </c>
    </row>
    <row r="5" spans="1:25">
      <c r="A5" s="1">
        <v>2</v>
      </c>
      <c r="B5" s="1" t="s">
        <v>55</v>
      </c>
      <c r="C5" s="1" t="s">
        <v>53</v>
      </c>
      <c r="D5" s="1" t="s">
        <v>56</v>
      </c>
      <c r="E5" s="2">
        <f t="shared" si="2"/>
        <v>0.30937500000000001</v>
      </c>
      <c r="F5" s="2">
        <f t="shared" si="3"/>
        <v>0.61875000000000002</v>
      </c>
      <c r="G5" s="2">
        <f t="shared" si="4"/>
        <v>0.8</v>
      </c>
      <c r="H5" s="2">
        <v>0</v>
      </c>
      <c r="I5" s="2">
        <v>1</v>
      </c>
      <c r="J5" s="2">
        <v>1</v>
      </c>
      <c r="K5" s="2">
        <v>1</v>
      </c>
      <c r="L5" s="2">
        <v>1</v>
      </c>
      <c r="M5" s="2">
        <f t="shared" si="5"/>
        <v>0.4375</v>
      </c>
      <c r="N5" s="2">
        <v>0</v>
      </c>
      <c r="O5" s="2">
        <v>0</v>
      </c>
      <c r="P5" s="2">
        <v>1</v>
      </c>
      <c r="Q5" s="2">
        <f t="shared" si="6"/>
        <v>0.75</v>
      </c>
      <c r="R5" s="2">
        <v>0.25</v>
      </c>
      <c r="S5" s="2">
        <v>0.5</v>
      </c>
      <c r="T5" s="2">
        <f t="shared" si="7"/>
        <v>0</v>
      </c>
      <c r="U5" s="2">
        <f t="shared" si="8"/>
        <v>0</v>
      </c>
      <c r="V5" s="2">
        <v>0</v>
      </c>
      <c r="W5" s="2">
        <v>0</v>
      </c>
      <c r="X5" s="2">
        <f t="shared" si="9"/>
        <v>0</v>
      </c>
      <c r="Y5" s="2">
        <v>0</v>
      </c>
    </row>
    <row r="6" spans="1:25">
      <c r="A6" s="1">
        <v>3</v>
      </c>
      <c r="B6" s="1" t="s">
        <v>57</v>
      </c>
      <c r="C6" s="1" t="s">
        <v>53</v>
      </c>
      <c r="D6" s="1" t="s">
        <v>58</v>
      </c>
      <c r="E6" s="2">
        <f t="shared" si="2"/>
        <v>0.43437500000000001</v>
      </c>
      <c r="F6" s="2">
        <f t="shared" si="3"/>
        <v>0.86875000000000002</v>
      </c>
      <c r="G6" s="2">
        <f t="shared" si="4"/>
        <v>0.8</v>
      </c>
      <c r="H6" s="2">
        <v>0</v>
      </c>
      <c r="I6" s="2">
        <v>1</v>
      </c>
      <c r="J6" s="2">
        <v>1</v>
      </c>
      <c r="K6" s="2">
        <v>1</v>
      </c>
      <c r="L6" s="2">
        <v>1</v>
      </c>
      <c r="M6" s="2">
        <f t="shared" si="5"/>
        <v>0.9375</v>
      </c>
      <c r="N6" s="2">
        <v>1</v>
      </c>
      <c r="O6" s="2">
        <v>1</v>
      </c>
      <c r="P6" s="2">
        <v>1</v>
      </c>
      <c r="Q6" s="2">
        <f t="shared" si="6"/>
        <v>0.75</v>
      </c>
      <c r="R6" s="2">
        <v>0.25</v>
      </c>
      <c r="S6" s="2">
        <v>0.5</v>
      </c>
      <c r="T6" s="2">
        <f t="shared" si="7"/>
        <v>0</v>
      </c>
      <c r="U6" s="2">
        <f t="shared" si="8"/>
        <v>0</v>
      </c>
      <c r="V6" s="2">
        <v>0</v>
      </c>
      <c r="W6" s="2">
        <v>0</v>
      </c>
      <c r="X6" s="2">
        <f t="shared" si="9"/>
        <v>0</v>
      </c>
      <c r="Y6" s="2">
        <v>0</v>
      </c>
    </row>
    <row r="7" spans="1:25">
      <c r="A7" s="1">
        <v>4</v>
      </c>
      <c r="B7" s="1" t="s">
        <v>59</v>
      </c>
      <c r="C7" s="1" t="s">
        <v>53</v>
      </c>
      <c r="D7" s="1" t="s">
        <v>60</v>
      </c>
      <c r="E7" s="2">
        <f t="shared" si="2"/>
        <v>9.6875000000000003E-2</v>
      </c>
      <c r="F7" s="2">
        <f t="shared" si="3"/>
        <v>0.19375000000000001</v>
      </c>
      <c r="G7" s="2">
        <f t="shared" si="4"/>
        <v>0.2</v>
      </c>
      <c r="H7" s="2">
        <v>0</v>
      </c>
      <c r="I7" s="2">
        <v>0</v>
      </c>
      <c r="J7" s="2">
        <v>0</v>
      </c>
      <c r="K7" s="2">
        <v>1</v>
      </c>
      <c r="L7" s="2">
        <v>0</v>
      </c>
      <c r="M7" s="2">
        <f t="shared" si="5"/>
        <v>0.1875</v>
      </c>
      <c r="N7" s="2">
        <v>0</v>
      </c>
      <c r="O7" s="2">
        <v>0</v>
      </c>
      <c r="P7" s="2">
        <v>0</v>
      </c>
      <c r="Q7" s="2">
        <f t="shared" si="6"/>
        <v>0.75</v>
      </c>
      <c r="R7" s="2">
        <v>0.25</v>
      </c>
      <c r="S7" s="2">
        <v>0.5</v>
      </c>
      <c r="T7" s="2">
        <f t="shared" si="7"/>
        <v>0</v>
      </c>
      <c r="U7" s="2">
        <f t="shared" si="8"/>
        <v>0</v>
      </c>
      <c r="V7" s="2">
        <v>0</v>
      </c>
      <c r="W7" s="2">
        <v>0</v>
      </c>
      <c r="X7" s="2">
        <f t="shared" si="9"/>
        <v>0</v>
      </c>
      <c r="Y7" s="2">
        <v>0</v>
      </c>
    </row>
    <row r="8" spans="1:25">
      <c r="A8" s="1">
        <v>5</v>
      </c>
      <c r="B8" s="1" t="s">
        <v>61</v>
      </c>
      <c r="C8" s="1" t="s">
        <v>53</v>
      </c>
      <c r="D8" s="1" t="s">
        <v>62</v>
      </c>
      <c r="E8" s="2">
        <f t="shared" si="2"/>
        <v>9.6875000000000003E-2</v>
      </c>
      <c r="F8" s="2">
        <f t="shared" si="3"/>
        <v>0.19375000000000001</v>
      </c>
      <c r="G8" s="2">
        <f t="shared" si="4"/>
        <v>0.2</v>
      </c>
      <c r="H8" s="2">
        <v>0</v>
      </c>
      <c r="I8" s="2">
        <v>0</v>
      </c>
      <c r="J8" s="2">
        <v>0</v>
      </c>
      <c r="K8" s="2">
        <v>0</v>
      </c>
      <c r="L8" s="2">
        <v>1</v>
      </c>
      <c r="M8" s="2">
        <f t="shared" si="5"/>
        <v>0.1875</v>
      </c>
      <c r="N8" s="2">
        <v>0</v>
      </c>
      <c r="O8" s="2">
        <v>0</v>
      </c>
      <c r="P8" s="2">
        <v>0</v>
      </c>
      <c r="Q8" s="2">
        <f t="shared" si="6"/>
        <v>0.75</v>
      </c>
      <c r="R8" s="2">
        <v>0.25</v>
      </c>
      <c r="S8" s="2">
        <v>0.5</v>
      </c>
      <c r="T8" s="2">
        <f t="shared" si="7"/>
        <v>0</v>
      </c>
      <c r="U8" s="2">
        <f t="shared" si="8"/>
        <v>0</v>
      </c>
      <c r="V8" s="2">
        <v>0</v>
      </c>
      <c r="W8" s="2">
        <v>0</v>
      </c>
      <c r="X8" s="2">
        <f t="shared" si="9"/>
        <v>0</v>
      </c>
      <c r="Y8" s="2">
        <v>0</v>
      </c>
    </row>
    <row r="9" spans="1:25">
      <c r="A9" s="1">
        <v>6</v>
      </c>
      <c r="B9" s="1" t="s">
        <v>63</v>
      </c>
      <c r="C9" s="1" t="s">
        <v>53</v>
      </c>
      <c r="D9" s="1" t="s">
        <v>64</v>
      </c>
      <c r="E9" s="2">
        <f t="shared" si="2"/>
        <v>0.24687500000000001</v>
      </c>
      <c r="F9" s="2">
        <f t="shared" si="3"/>
        <v>0.49375000000000002</v>
      </c>
      <c r="G9" s="2">
        <f t="shared" si="4"/>
        <v>0.8</v>
      </c>
      <c r="H9" s="2">
        <v>1</v>
      </c>
      <c r="I9" s="2">
        <v>0</v>
      </c>
      <c r="J9" s="2">
        <v>1</v>
      </c>
      <c r="K9" s="2">
        <v>1</v>
      </c>
      <c r="L9" s="2">
        <v>1</v>
      </c>
      <c r="M9" s="2">
        <f t="shared" si="5"/>
        <v>0.1875</v>
      </c>
      <c r="N9" s="2">
        <v>0</v>
      </c>
      <c r="O9" s="2">
        <v>0</v>
      </c>
      <c r="P9" s="2">
        <v>0</v>
      </c>
      <c r="Q9" s="2">
        <f t="shared" si="6"/>
        <v>0.75</v>
      </c>
      <c r="R9" s="2">
        <v>0.25</v>
      </c>
      <c r="S9" s="2">
        <v>0.5</v>
      </c>
      <c r="T9" s="2">
        <f t="shared" si="7"/>
        <v>0</v>
      </c>
      <c r="U9" s="2">
        <f t="shared" si="8"/>
        <v>0</v>
      </c>
      <c r="V9" s="2">
        <v>0</v>
      </c>
      <c r="W9" s="2">
        <v>0</v>
      </c>
      <c r="X9" s="2">
        <f t="shared" si="9"/>
        <v>0</v>
      </c>
      <c r="Y9" s="2">
        <v>0</v>
      </c>
    </row>
    <row r="10" spans="1:25">
      <c r="A10" s="1">
        <v>7</v>
      </c>
      <c r="B10" s="1" t="s">
        <v>65</v>
      </c>
      <c r="C10" s="1" t="s">
        <v>53</v>
      </c>
      <c r="D10" s="1" t="s">
        <v>66</v>
      </c>
      <c r="E10" s="2">
        <f t="shared" si="2"/>
        <v>0.35625000000000001</v>
      </c>
      <c r="F10" s="2">
        <f t="shared" si="3"/>
        <v>0.71250000000000002</v>
      </c>
      <c r="G10" s="2">
        <f t="shared" si="4"/>
        <v>0.8</v>
      </c>
      <c r="H10" s="2">
        <v>1</v>
      </c>
      <c r="I10" s="2">
        <v>0</v>
      </c>
      <c r="J10" s="2">
        <v>1</v>
      </c>
      <c r="K10" s="2">
        <v>1</v>
      </c>
      <c r="L10" s="2">
        <v>1</v>
      </c>
      <c r="M10" s="2">
        <f t="shared" si="5"/>
        <v>0.625</v>
      </c>
      <c r="N10" s="2">
        <v>1</v>
      </c>
      <c r="O10" s="2">
        <v>0</v>
      </c>
      <c r="P10" s="2">
        <v>1</v>
      </c>
      <c r="Q10" s="2">
        <f t="shared" si="6"/>
        <v>0.5</v>
      </c>
      <c r="R10" s="2">
        <v>0.25</v>
      </c>
      <c r="S10" s="2">
        <v>0.25</v>
      </c>
      <c r="T10" s="2">
        <f t="shared" si="7"/>
        <v>0</v>
      </c>
      <c r="U10" s="2">
        <f t="shared" si="8"/>
        <v>0</v>
      </c>
      <c r="V10" s="2">
        <v>0</v>
      </c>
      <c r="W10" s="2">
        <v>0</v>
      </c>
      <c r="X10" s="2">
        <f t="shared" si="9"/>
        <v>0</v>
      </c>
      <c r="Y10" s="2">
        <v>0</v>
      </c>
    </row>
    <row r="11" spans="1:25">
      <c r="A11" s="1">
        <v>8</v>
      </c>
      <c r="B11" s="1" t="s">
        <v>67</v>
      </c>
      <c r="C11" s="1" t="s">
        <v>53</v>
      </c>
      <c r="D11" s="1" t="s">
        <v>68</v>
      </c>
      <c r="E11" s="2">
        <f t="shared" si="2"/>
        <v>0.43437500000000001</v>
      </c>
      <c r="F11" s="2">
        <f t="shared" si="3"/>
        <v>0.86875000000000002</v>
      </c>
      <c r="G11" s="2">
        <f t="shared" si="4"/>
        <v>0.8</v>
      </c>
      <c r="H11" s="2">
        <v>0</v>
      </c>
      <c r="I11" s="2">
        <v>1</v>
      </c>
      <c r="J11" s="2">
        <v>1</v>
      </c>
      <c r="K11" s="2">
        <v>1</v>
      </c>
      <c r="L11" s="2">
        <v>1</v>
      </c>
      <c r="M11" s="2">
        <f t="shared" si="5"/>
        <v>0.9375</v>
      </c>
      <c r="N11" s="2">
        <v>1</v>
      </c>
      <c r="O11" s="2">
        <v>1</v>
      </c>
      <c r="P11" s="2">
        <v>1</v>
      </c>
      <c r="Q11" s="2">
        <f t="shared" si="6"/>
        <v>0.75</v>
      </c>
      <c r="R11" s="2">
        <v>0.25</v>
      </c>
      <c r="S11" s="2">
        <v>0.5</v>
      </c>
      <c r="T11" s="2">
        <f t="shared" si="7"/>
        <v>0</v>
      </c>
      <c r="U11" s="2">
        <f t="shared" si="8"/>
        <v>0</v>
      </c>
      <c r="V11" s="2">
        <v>0</v>
      </c>
      <c r="W11" s="2">
        <v>0</v>
      </c>
      <c r="X11" s="2">
        <f t="shared" si="9"/>
        <v>0</v>
      </c>
      <c r="Y11" s="2">
        <v>0</v>
      </c>
    </row>
    <row r="12" spans="1:25">
      <c r="A12" s="1">
        <v>9</v>
      </c>
      <c r="B12" s="1" t="s">
        <v>69</v>
      </c>
      <c r="C12" s="1" t="s">
        <v>53</v>
      </c>
      <c r="D12" s="1" t="s">
        <v>70</v>
      </c>
      <c r="E12" s="2">
        <f t="shared" si="2"/>
        <v>0.80937499999999996</v>
      </c>
      <c r="F12" s="2">
        <f t="shared" si="3"/>
        <v>0.86875000000000002</v>
      </c>
      <c r="G12" s="2">
        <f t="shared" si="4"/>
        <v>0.8</v>
      </c>
      <c r="H12" s="2">
        <v>1</v>
      </c>
      <c r="I12" s="2">
        <v>0</v>
      </c>
      <c r="J12" s="2">
        <v>1</v>
      </c>
      <c r="K12" s="2">
        <v>1</v>
      </c>
      <c r="L12" s="2">
        <v>1</v>
      </c>
      <c r="M12" s="2">
        <f t="shared" si="5"/>
        <v>0.9375</v>
      </c>
      <c r="N12" s="2">
        <v>1</v>
      </c>
      <c r="O12" s="2">
        <v>1</v>
      </c>
      <c r="P12" s="2">
        <v>1</v>
      </c>
      <c r="Q12" s="2">
        <f t="shared" si="6"/>
        <v>0.75</v>
      </c>
      <c r="R12" s="2">
        <v>0.25</v>
      </c>
      <c r="S12" s="2">
        <v>0.5</v>
      </c>
      <c r="T12" s="2">
        <f t="shared" si="7"/>
        <v>0.75</v>
      </c>
      <c r="U12" s="2">
        <f t="shared" si="8"/>
        <v>0.5</v>
      </c>
      <c r="V12" s="2">
        <v>0</v>
      </c>
      <c r="W12" s="2">
        <v>1</v>
      </c>
      <c r="X12" s="2">
        <f t="shared" si="9"/>
        <v>1</v>
      </c>
      <c r="Y12" s="2">
        <v>1</v>
      </c>
    </row>
    <row r="13" spans="1:25">
      <c r="A13" s="1">
        <v>10</v>
      </c>
      <c r="B13" s="1" t="s">
        <v>71</v>
      </c>
      <c r="C13" s="1" t="s">
        <v>53</v>
      </c>
      <c r="D13" s="1" t="s">
        <v>72</v>
      </c>
      <c r="E13" s="2">
        <f t="shared" si="2"/>
        <v>0.43437500000000001</v>
      </c>
      <c r="F13" s="2">
        <f t="shared" si="3"/>
        <v>0.86875000000000002</v>
      </c>
      <c r="G13" s="2">
        <f t="shared" si="4"/>
        <v>0.8</v>
      </c>
      <c r="H13" s="2">
        <v>0</v>
      </c>
      <c r="I13" s="2">
        <v>1</v>
      </c>
      <c r="J13" s="2">
        <v>1</v>
      </c>
      <c r="K13" s="2">
        <v>1</v>
      </c>
      <c r="L13" s="2">
        <v>1</v>
      </c>
      <c r="M13" s="2">
        <f t="shared" si="5"/>
        <v>0.9375</v>
      </c>
      <c r="N13" s="2">
        <v>1</v>
      </c>
      <c r="O13" s="2">
        <v>1</v>
      </c>
      <c r="P13" s="2">
        <v>1</v>
      </c>
      <c r="Q13" s="2">
        <f t="shared" si="6"/>
        <v>0.75</v>
      </c>
      <c r="R13" s="2">
        <v>0.25</v>
      </c>
      <c r="S13" s="2">
        <v>0.5</v>
      </c>
      <c r="T13" s="2">
        <f t="shared" si="7"/>
        <v>0</v>
      </c>
      <c r="U13" s="2">
        <f t="shared" si="8"/>
        <v>0</v>
      </c>
      <c r="V13" s="2">
        <v>0</v>
      </c>
      <c r="W13" s="2">
        <v>0</v>
      </c>
      <c r="X13" s="2">
        <f t="shared" si="9"/>
        <v>0</v>
      </c>
      <c r="Y13" s="2">
        <v>0</v>
      </c>
    </row>
    <row r="14" spans="1:25">
      <c r="A14" s="1">
        <v>11</v>
      </c>
      <c r="B14" s="1" t="s">
        <v>73</v>
      </c>
      <c r="C14" s="1" t="s">
        <v>53</v>
      </c>
      <c r="D14" s="1" t="s">
        <v>74</v>
      </c>
      <c r="E14" s="2">
        <f t="shared" si="2"/>
        <v>0.2</v>
      </c>
      <c r="F14" s="2">
        <f t="shared" si="3"/>
        <v>0.4</v>
      </c>
      <c r="G14" s="2">
        <f t="shared" si="4"/>
        <v>0.8</v>
      </c>
      <c r="H14" s="2">
        <v>1</v>
      </c>
      <c r="I14" s="2">
        <v>0</v>
      </c>
      <c r="J14" s="2">
        <v>1</v>
      </c>
      <c r="K14" s="2">
        <v>1</v>
      </c>
      <c r="L14" s="2">
        <v>1</v>
      </c>
      <c r="M14" s="2">
        <f t="shared" si="5"/>
        <v>0</v>
      </c>
      <c r="N14" s="2">
        <v>0</v>
      </c>
      <c r="O14" s="2">
        <v>0</v>
      </c>
      <c r="P14" s="2">
        <v>0</v>
      </c>
      <c r="Q14" s="2">
        <f t="shared" si="6"/>
        <v>0</v>
      </c>
      <c r="R14" s="2">
        <v>0</v>
      </c>
      <c r="S14" s="2">
        <v>0</v>
      </c>
      <c r="T14" s="2">
        <f t="shared" si="7"/>
        <v>0</v>
      </c>
      <c r="U14" s="2">
        <f t="shared" si="8"/>
        <v>0</v>
      </c>
      <c r="V14" s="2">
        <v>0</v>
      </c>
      <c r="W14" s="2">
        <v>0</v>
      </c>
      <c r="X14" s="2">
        <f t="shared" si="9"/>
        <v>0</v>
      </c>
      <c r="Y14" s="2">
        <v>0</v>
      </c>
    </row>
    <row r="15" spans="1:25">
      <c r="A15" s="1">
        <v>12</v>
      </c>
      <c r="B15" s="1" t="s">
        <v>75</v>
      </c>
      <c r="C15" s="1" t="s">
        <v>53</v>
      </c>
      <c r="D15" s="1" t="s">
        <v>76</v>
      </c>
      <c r="E15" s="2">
        <f t="shared" si="2"/>
        <v>0.359375</v>
      </c>
      <c r="F15" s="2">
        <f t="shared" si="3"/>
        <v>0.71875</v>
      </c>
      <c r="G15" s="2">
        <f t="shared" si="4"/>
        <v>1</v>
      </c>
      <c r="H15" s="2">
        <v>1</v>
      </c>
      <c r="I15" s="2">
        <v>1</v>
      </c>
      <c r="J15" s="2">
        <v>1</v>
      </c>
      <c r="K15" s="2">
        <v>1</v>
      </c>
      <c r="L15" s="2">
        <v>1</v>
      </c>
      <c r="M15" s="2">
        <f t="shared" si="5"/>
        <v>0.4375</v>
      </c>
      <c r="N15" s="2">
        <v>0</v>
      </c>
      <c r="O15" s="2">
        <v>0</v>
      </c>
      <c r="P15" s="2">
        <v>1</v>
      </c>
      <c r="Q15" s="2">
        <f t="shared" si="6"/>
        <v>0.75</v>
      </c>
      <c r="R15" s="2">
        <v>0.25</v>
      </c>
      <c r="S15" s="2">
        <v>0.5</v>
      </c>
      <c r="T15" s="2">
        <f t="shared" si="7"/>
        <v>0</v>
      </c>
      <c r="U15" s="2">
        <f t="shared" si="8"/>
        <v>0</v>
      </c>
      <c r="V15" s="2">
        <v>0</v>
      </c>
      <c r="W15" s="2">
        <v>0</v>
      </c>
      <c r="X15" s="2">
        <f t="shared" si="9"/>
        <v>0</v>
      </c>
      <c r="Y15" s="2">
        <v>0</v>
      </c>
    </row>
    <row r="16" spans="1:25">
      <c r="A16" s="1">
        <v>13</v>
      </c>
      <c r="B16" s="1" t="s">
        <v>77</v>
      </c>
      <c r="C16" s="1" t="s">
        <v>53</v>
      </c>
      <c r="D16" s="1" t="s">
        <v>78</v>
      </c>
      <c r="E16" s="2">
        <f t="shared" si="2"/>
        <v>0.32187500000000002</v>
      </c>
      <c r="F16" s="2">
        <f t="shared" si="3"/>
        <v>0.64375000000000004</v>
      </c>
      <c r="G16" s="2">
        <f t="shared" si="4"/>
        <v>0.6</v>
      </c>
      <c r="H16" s="2">
        <v>0</v>
      </c>
      <c r="I16" s="2">
        <v>0</v>
      </c>
      <c r="J16" s="2">
        <v>1</v>
      </c>
      <c r="K16" s="2">
        <v>1</v>
      </c>
      <c r="L16" s="2">
        <v>1</v>
      </c>
      <c r="M16" s="2">
        <f t="shared" si="5"/>
        <v>0.6875</v>
      </c>
      <c r="N16" s="2">
        <v>1</v>
      </c>
      <c r="O16" s="2">
        <v>0</v>
      </c>
      <c r="P16" s="2">
        <v>1</v>
      </c>
      <c r="Q16" s="2">
        <f t="shared" si="6"/>
        <v>0.75</v>
      </c>
      <c r="R16" s="2">
        <v>0.25</v>
      </c>
      <c r="S16" s="2">
        <v>0.5</v>
      </c>
      <c r="T16" s="2">
        <f t="shared" si="7"/>
        <v>0</v>
      </c>
      <c r="U16" s="2">
        <f t="shared" si="8"/>
        <v>0</v>
      </c>
      <c r="V16" s="2">
        <v>0</v>
      </c>
      <c r="W16" s="2">
        <v>0</v>
      </c>
      <c r="X16" s="2">
        <f t="shared" si="9"/>
        <v>0</v>
      </c>
      <c r="Y16" s="2">
        <v>0</v>
      </c>
    </row>
    <row r="17" spans="1:25">
      <c r="A17" s="1">
        <v>14</v>
      </c>
      <c r="B17" s="1" t="s">
        <v>79</v>
      </c>
      <c r="C17" s="1" t="s">
        <v>53</v>
      </c>
      <c r="D17" s="1" t="s">
        <v>80</v>
      </c>
      <c r="E17" s="2">
        <f t="shared" si="2"/>
        <v>0</v>
      </c>
      <c r="F17" s="2">
        <f t="shared" si="3"/>
        <v>0</v>
      </c>
      <c r="G17" s="2">
        <f t="shared" si="4"/>
        <v>0</v>
      </c>
      <c r="H17" s="2">
        <v>0</v>
      </c>
      <c r="I17" s="2">
        <v>0</v>
      </c>
      <c r="J17" s="2">
        <v>0</v>
      </c>
      <c r="K17" s="2">
        <v>0</v>
      </c>
      <c r="L17" s="2">
        <v>0</v>
      </c>
      <c r="M17" s="2">
        <f t="shared" si="5"/>
        <v>0</v>
      </c>
      <c r="N17" s="2">
        <v>0</v>
      </c>
      <c r="O17" s="2">
        <v>0</v>
      </c>
      <c r="P17" s="2">
        <v>0</v>
      </c>
      <c r="Q17" s="2">
        <f t="shared" si="6"/>
        <v>0</v>
      </c>
      <c r="R17" s="2">
        <v>0</v>
      </c>
      <c r="S17" s="2">
        <v>0</v>
      </c>
      <c r="T17" s="2">
        <f t="shared" si="7"/>
        <v>0</v>
      </c>
      <c r="U17" s="2">
        <f t="shared" si="8"/>
        <v>0</v>
      </c>
      <c r="V17" s="2">
        <v>0</v>
      </c>
      <c r="W17" s="2">
        <v>0</v>
      </c>
      <c r="X17" s="2">
        <f t="shared" si="9"/>
        <v>0</v>
      </c>
      <c r="Y17" s="2">
        <v>0</v>
      </c>
    </row>
    <row r="18" spans="1:25">
      <c r="A18" s="1">
        <v>15</v>
      </c>
      <c r="B18" s="1" t="s">
        <v>81</v>
      </c>
      <c r="C18" s="1" t="s">
        <v>53</v>
      </c>
      <c r="D18" s="1" t="s">
        <v>82</v>
      </c>
      <c r="E18" s="2">
        <f t="shared" si="2"/>
        <v>0.43437500000000001</v>
      </c>
      <c r="F18" s="2">
        <f t="shared" si="3"/>
        <v>0.86875000000000002</v>
      </c>
      <c r="G18" s="2">
        <f t="shared" si="4"/>
        <v>0.8</v>
      </c>
      <c r="H18" s="2">
        <v>0</v>
      </c>
      <c r="I18" s="2">
        <v>1</v>
      </c>
      <c r="J18" s="2">
        <v>1</v>
      </c>
      <c r="K18" s="2">
        <v>1</v>
      </c>
      <c r="L18" s="2">
        <v>1</v>
      </c>
      <c r="M18" s="2">
        <f t="shared" si="5"/>
        <v>0.9375</v>
      </c>
      <c r="N18" s="2">
        <v>1</v>
      </c>
      <c r="O18" s="2">
        <v>1</v>
      </c>
      <c r="P18" s="2">
        <v>1</v>
      </c>
      <c r="Q18" s="2">
        <f t="shared" si="6"/>
        <v>0.75</v>
      </c>
      <c r="R18" s="2">
        <v>0.25</v>
      </c>
      <c r="S18" s="2">
        <v>0.5</v>
      </c>
      <c r="T18" s="2">
        <f t="shared" si="7"/>
        <v>0</v>
      </c>
      <c r="U18" s="2">
        <f t="shared" si="8"/>
        <v>0</v>
      </c>
      <c r="V18" s="2">
        <v>0</v>
      </c>
      <c r="W18" s="2">
        <v>0</v>
      </c>
      <c r="X18" s="2">
        <f t="shared" si="9"/>
        <v>0</v>
      </c>
      <c r="Y18" s="2">
        <v>0</v>
      </c>
    </row>
    <row r="19" spans="1:25">
      <c r="A19" s="1">
        <v>16</v>
      </c>
      <c r="B19" s="1" t="s">
        <v>83</v>
      </c>
      <c r="C19" s="1" t="s">
        <v>53</v>
      </c>
      <c r="D19" s="1" t="s">
        <v>84</v>
      </c>
      <c r="E19" s="2">
        <f t="shared" si="2"/>
        <v>0.24374999999999999</v>
      </c>
      <c r="F19" s="2">
        <f t="shared" si="3"/>
        <v>0.48749999999999999</v>
      </c>
      <c r="G19" s="2">
        <f t="shared" si="4"/>
        <v>0.6</v>
      </c>
      <c r="H19" s="2">
        <v>1</v>
      </c>
      <c r="I19" s="2">
        <v>0</v>
      </c>
      <c r="J19" s="2">
        <v>0</v>
      </c>
      <c r="K19" s="2">
        <v>1</v>
      </c>
      <c r="L19" s="2">
        <v>1</v>
      </c>
      <c r="M19" s="2">
        <f t="shared" si="5"/>
        <v>0.375</v>
      </c>
      <c r="N19" s="2">
        <v>1</v>
      </c>
      <c r="O19" s="2">
        <v>0</v>
      </c>
      <c r="P19" s="2">
        <v>0</v>
      </c>
      <c r="Q19" s="2">
        <f t="shared" si="6"/>
        <v>0.5</v>
      </c>
      <c r="R19" s="2">
        <v>0.25</v>
      </c>
      <c r="S19" s="2">
        <v>0.25</v>
      </c>
      <c r="T19" s="2">
        <f t="shared" si="7"/>
        <v>0</v>
      </c>
      <c r="U19" s="2">
        <f t="shared" si="8"/>
        <v>0</v>
      </c>
      <c r="V19" s="2">
        <v>0</v>
      </c>
      <c r="W19" s="2">
        <v>0</v>
      </c>
      <c r="X19" s="2">
        <f t="shared" si="9"/>
        <v>0</v>
      </c>
      <c r="Y19" s="2">
        <v>0</v>
      </c>
    </row>
    <row r="20" spans="1:25">
      <c r="A20" s="1">
        <v>17</v>
      </c>
      <c r="B20" s="1" t="s">
        <v>85</v>
      </c>
      <c r="C20" s="1" t="s">
        <v>53</v>
      </c>
      <c r="D20" s="1" t="s">
        <v>86</v>
      </c>
      <c r="E20" s="2">
        <f t="shared" si="2"/>
        <v>0.20937500000000001</v>
      </c>
      <c r="F20" s="2">
        <f t="shared" si="3"/>
        <v>0.41875000000000001</v>
      </c>
      <c r="G20" s="2">
        <f t="shared" si="4"/>
        <v>0.4</v>
      </c>
      <c r="H20" s="2">
        <v>0</v>
      </c>
      <c r="I20" s="2">
        <v>0</v>
      </c>
      <c r="J20" s="2">
        <v>0</v>
      </c>
      <c r="K20" s="2">
        <v>1</v>
      </c>
      <c r="L20" s="2">
        <v>1</v>
      </c>
      <c r="M20" s="2">
        <f t="shared" si="5"/>
        <v>0.4375</v>
      </c>
      <c r="N20" s="2">
        <v>1</v>
      </c>
      <c r="O20" s="2">
        <v>0</v>
      </c>
      <c r="P20" s="2">
        <v>0</v>
      </c>
      <c r="Q20" s="2">
        <f t="shared" si="6"/>
        <v>0.75</v>
      </c>
      <c r="R20" s="2">
        <v>0.25</v>
      </c>
      <c r="S20" s="2">
        <v>0.5</v>
      </c>
      <c r="T20" s="2">
        <f t="shared" si="7"/>
        <v>0</v>
      </c>
      <c r="U20" s="2">
        <f t="shared" si="8"/>
        <v>0</v>
      </c>
      <c r="V20" s="2">
        <v>0</v>
      </c>
      <c r="W20" s="2">
        <v>0</v>
      </c>
      <c r="X20" s="2">
        <f t="shared" si="9"/>
        <v>0</v>
      </c>
      <c r="Y20" s="2">
        <v>0</v>
      </c>
    </row>
    <row r="21" spans="1:25">
      <c r="A21" s="1">
        <v>18</v>
      </c>
      <c r="B21" s="1" t="s">
        <v>87</v>
      </c>
      <c r="C21" s="1" t="s">
        <v>53</v>
      </c>
      <c r="D21" s="1" t="s">
        <v>88</v>
      </c>
      <c r="E21" s="2">
        <f t="shared" si="2"/>
        <v>0.46875</v>
      </c>
      <c r="F21" s="2">
        <f t="shared" si="3"/>
        <v>0.9375</v>
      </c>
      <c r="G21" s="2">
        <f t="shared" si="4"/>
        <v>1</v>
      </c>
      <c r="H21" s="2">
        <v>1</v>
      </c>
      <c r="I21" s="2">
        <v>1</v>
      </c>
      <c r="J21" s="2">
        <v>1</v>
      </c>
      <c r="K21" s="2">
        <v>1</v>
      </c>
      <c r="L21" s="2">
        <v>1</v>
      </c>
      <c r="M21" s="2">
        <f t="shared" si="5"/>
        <v>0.875</v>
      </c>
      <c r="N21" s="2">
        <v>1</v>
      </c>
      <c r="O21" s="2">
        <v>1</v>
      </c>
      <c r="P21" s="2">
        <v>1</v>
      </c>
      <c r="Q21" s="2">
        <f t="shared" si="6"/>
        <v>0.5</v>
      </c>
      <c r="R21" s="2">
        <v>0.25</v>
      </c>
      <c r="S21" s="2">
        <v>0.25</v>
      </c>
      <c r="T21" s="2">
        <f t="shared" si="7"/>
        <v>0</v>
      </c>
      <c r="U21" s="2">
        <f t="shared" si="8"/>
        <v>0</v>
      </c>
      <c r="V21" s="2">
        <v>0</v>
      </c>
      <c r="W21" s="2">
        <v>0</v>
      </c>
      <c r="X21" s="2">
        <f t="shared" si="9"/>
        <v>0</v>
      </c>
      <c r="Y21" s="2">
        <v>0</v>
      </c>
    </row>
    <row r="22" spans="1:25">
      <c r="A22" s="1">
        <v>19</v>
      </c>
      <c r="B22" s="1" t="s">
        <v>89</v>
      </c>
      <c r="C22" s="1" t="s">
        <v>53</v>
      </c>
      <c r="D22" s="1" t="s">
        <v>90</v>
      </c>
      <c r="E22" s="2">
        <f t="shared" si="2"/>
        <v>0.38437500000000002</v>
      </c>
      <c r="F22" s="2">
        <f t="shared" si="3"/>
        <v>0.76875000000000004</v>
      </c>
      <c r="G22" s="2">
        <f t="shared" si="4"/>
        <v>0.6</v>
      </c>
      <c r="H22" s="2">
        <v>0</v>
      </c>
      <c r="I22" s="2">
        <v>0</v>
      </c>
      <c r="J22" s="2">
        <v>1</v>
      </c>
      <c r="K22" s="2">
        <v>1</v>
      </c>
      <c r="L22" s="2">
        <v>1</v>
      </c>
      <c r="M22" s="2">
        <f t="shared" si="5"/>
        <v>0.9375</v>
      </c>
      <c r="N22" s="2">
        <v>1</v>
      </c>
      <c r="O22" s="2">
        <v>1</v>
      </c>
      <c r="P22" s="2">
        <v>1</v>
      </c>
      <c r="Q22" s="2">
        <f t="shared" si="6"/>
        <v>0.75</v>
      </c>
      <c r="R22" s="2">
        <v>0.25</v>
      </c>
      <c r="S22" s="2">
        <v>0.5</v>
      </c>
      <c r="T22" s="2">
        <f t="shared" si="7"/>
        <v>0</v>
      </c>
      <c r="U22" s="2">
        <f t="shared" si="8"/>
        <v>0</v>
      </c>
      <c r="V22" s="2">
        <v>0</v>
      </c>
      <c r="W22" s="2">
        <v>0</v>
      </c>
      <c r="X22" s="2">
        <f t="shared" si="9"/>
        <v>0</v>
      </c>
      <c r="Y22" s="2">
        <v>0</v>
      </c>
    </row>
    <row r="23" spans="1:25">
      <c r="A23" s="1">
        <v>20</v>
      </c>
      <c r="B23" s="1" t="s">
        <v>91</v>
      </c>
      <c r="C23" s="1" t="s">
        <v>53</v>
      </c>
      <c r="D23" s="1" t="s">
        <v>92</v>
      </c>
      <c r="E23" s="2">
        <f t="shared" si="2"/>
        <v>0.43437500000000001</v>
      </c>
      <c r="F23" s="2">
        <f t="shared" si="3"/>
        <v>0.86875000000000002</v>
      </c>
      <c r="G23" s="2">
        <f t="shared" si="4"/>
        <v>0.8</v>
      </c>
      <c r="H23" s="2">
        <v>0</v>
      </c>
      <c r="I23" s="2">
        <v>1</v>
      </c>
      <c r="J23" s="2">
        <v>1</v>
      </c>
      <c r="K23" s="2">
        <v>1</v>
      </c>
      <c r="L23" s="2">
        <v>1</v>
      </c>
      <c r="M23" s="2">
        <f t="shared" si="5"/>
        <v>0.9375</v>
      </c>
      <c r="N23" s="2">
        <v>1</v>
      </c>
      <c r="O23" s="2">
        <v>1</v>
      </c>
      <c r="P23" s="2">
        <v>1</v>
      </c>
      <c r="Q23" s="2">
        <f t="shared" si="6"/>
        <v>0.75</v>
      </c>
      <c r="R23" s="2">
        <v>0.25</v>
      </c>
      <c r="S23" s="2">
        <v>0.5</v>
      </c>
      <c r="T23" s="2">
        <f t="shared" si="7"/>
        <v>0</v>
      </c>
      <c r="U23" s="2">
        <f t="shared" si="8"/>
        <v>0</v>
      </c>
      <c r="V23" s="2">
        <v>0</v>
      </c>
      <c r="W23" s="2">
        <v>0</v>
      </c>
      <c r="X23" s="2">
        <f t="shared" si="9"/>
        <v>0</v>
      </c>
      <c r="Y23" s="2">
        <v>0</v>
      </c>
    </row>
    <row r="24" spans="1:25">
      <c r="A24" s="1">
        <v>21</v>
      </c>
      <c r="B24" s="1" t="s">
        <v>93</v>
      </c>
      <c r="C24" s="1" t="s">
        <v>53</v>
      </c>
      <c r="D24" s="1" t="s">
        <v>94</v>
      </c>
      <c r="E24" s="2">
        <f t="shared" si="2"/>
        <v>0.43437500000000001</v>
      </c>
      <c r="F24" s="2">
        <f t="shared" si="3"/>
        <v>0.86875000000000002</v>
      </c>
      <c r="G24" s="2">
        <f t="shared" si="4"/>
        <v>0.8</v>
      </c>
      <c r="H24" s="2">
        <v>0</v>
      </c>
      <c r="I24" s="2">
        <v>1</v>
      </c>
      <c r="J24" s="2">
        <v>1</v>
      </c>
      <c r="K24" s="2">
        <v>1</v>
      </c>
      <c r="L24" s="2">
        <v>1</v>
      </c>
      <c r="M24" s="2">
        <f t="shared" si="5"/>
        <v>0.9375</v>
      </c>
      <c r="N24" s="2">
        <v>1</v>
      </c>
      <c r="O24" s="2">
        <v>1</v>
      </c>
      <c r="P24" s="2">
        <v>1</v>
      </c>
      <c r="Q24" s="2">
        <f t="shared" si="6"/>
        <v>0.75</v>
      </c>
      <c r="R24" s="2">
        <v>0.25</v>
      </c>
      <c r="S24" s="2">
        <v>0.5</v>
      </c>
      <c r="T24" s="2">
        <f t="shared" si="7"/>
        <v>0</v>
      </c>
      <c r="U24" s="2">
        <f t="shared" si="8"/>
        <v>0</v>
      </c>
      <c r="V24" s="2">
        <v>0</v>
      </c>
      <c r="W24" s="2">
        <v>0</v>
      </c>
      <c r="X24" s="2">
        <f t="shared" si="9"/>
        <v>0</v>
      </c>
      <c r="Y24" s="2">
        <v>0</v>
      </c>
    </row>
    <row r="25" spans="1:25">
      <c r="A25" s="1">
        <v>22</v>
      </c>
      <c r="B25" s="1" t="s">
        <v>95</v>
      </c>
      <c r="C25" s="1" t="s">
        <v>53</v>
      </c>
      <c r="D25" s="1" t="s">
        <v>96</v>
      </c>
      <c r="E25" s="2">
        <f t="shared" si="2"/>
        <v>0.19687499999999999</v>
      </c>
      <c r="F25" s="2">
        <f t="shared" si="3"/>
        <v>0.39374999999999999</v>
      </c>
      <c r="G25" s="2">
        <f t="shared" si="4"/>
        <v>0.6</v>
      </c>
      <c r="H25" s="2">
        <v>0</v>
      </c>
      <c r="I25" s="2">
        <v>0</v>
      </c>
      <c r="J25" s="2">
        <v>1</v>
      </c>
      <c r="K25" s="2">
        <v>1</v>
      </c>
      <c r="L25" s="2">
        <v>1</v>
      </c>
      <c r="M25" s="2">
        <f t="shared" si="5"/>
        <v>0.1875</v>
      </c>
      <c r="N25" s="2">
        <v>0</v>
      </c>
      <c r="O25" s="2">
        <v>0</v>
      </c>
      <c r="P25" s="2">
        <v>0</v>
      </c>
      <c r="Q25" s="2">
        <f t="shared" si="6"/>
        <v>0.75</v>
      </c>
      <c r="R25" s="2">
        <v>0.25</v>
      </c>
      <c r="S25" s="2">
        <v>0.5</v>
      </c>
      <c r="T25" s="2">
        <f t="shared" si="7"/>
        <v>0</v>
      </c>
      <c r="U25" s="2">
        <f t="shared" si="8"/>
        <v>0</v>
      </c>
      <c r="V25" s="2">
        <v>0</v>
      </c>
      <c r="W25" s="2">
        <v>0</v>
      </c>
      <c r="X25" s="2">
        <f t="shared" si="9"/>
        <v>0</v>
      </c>
      <c r="Y25" s="2">
        <v>0</v>
      </c>
    </row>
    <row r="26" spans="1:25">
      <c r="A26" s="1">
        <v>23</v>
      </c>
      <c r="B26" s="1" t="s">
        <v>75</v>
      </c>
      <c r="C26" s="1" t="s">
        <v>53</v>
      </c>
      <c r="D26" s="1" t="s">
        <v>97</v>
      </c>
      <c r="E26" s="2">
        <f t="shared" si="2"/>
        <v>0.484375</v>
      </c>
      <c r="F26" s="2">
        <f t="shared" si="3"/>
        <v>0.96875</v>
      </c>
      <c r="G26" s="2">
        <f t="shared" si="4"/>
        <v>1</v>
      </c>
      <c r="H26" s="2">
        <v>1</v>
      </c>
      <c r="I26" s="2">
        <v>1</v>
      </c>
      <c r="J26" s="2">
        <v>1</v>
      </c>
      <c r="K26" s="2">
        <v>1</v>
      </c>
      <c r="L26" s="2">
        <v>1</v>
      </c>
      <c r="M26" s="2">
        <f t="shared" si="5"/>
        <v>0.9375</v>
      </c>
      <c r="N26" s="2">
        <v>1</v>
      </c>
      <c r="O26" s="2">
        <v>1</v>
      </c>
      <c r="P26" s="2">
        <v>1</v>
      </c>
      <c r="Q26" s="2">
        <f t="shared" si="6"/>
        <v>0.75</v>
      </c>
      <c r="R26" s="2">
        <v>0.25</v>
      </c>
      <c r="S26" s="2">
        <v>0.5</v>
      </c>
      <c r="T26" s="2">
        <f t="shared" si="7"/>
        <v>0</v>
      </c>
      <c r="U26" s="2">
        <f t="shared" si="8"/>
        <v>0</v>
      </c>
      <c r="V26" s="2">
        <v>0</v>
      </c>
      <c r="W26" s="2">
        <v>0</v>
      </c>
      <c r="X26" s="2">
        <f t="shared" si="9"/>
        <v>0</v>
      </c>
      <c r="Y26" s="2">
        <v>0</v>
      </c>
    </row>
    <row r="27" spans="1:25">
      <c r="A27" s="1">
        <v>24</v>
      </c>
      <c r="B27" s="1" t="s">
        <v>98</v>
      </c>
      <c r="C27" s="1" t="s">
        <v>53</v>
      </c>
      <c r="D27" s="1" t="s">
        <v>99</v>
      </c>
      <c r="E27" s="2">
        <f t="shared" si="2"/>
        <v>0.24687500000000001</v>
      </c>
      <c r="F27" s="2">
        <f t="shared" si="3"/>
        <v>0.49375000000000002</v>
      </c>
      <c r="G27" s="2">
        <f t="shared" si="4"/>
        <v>0.8</v>
      </c>
      <c r="H27" s="2">
        <v>1</v>
      </c>
      <c r="I27" s="2">
        <v>0</v>
      </c>
      <c r="J27" s="2">
        <v>1</v>
      </c>
      <c r="K27" s="2">
        <v>1</v>
      </c>
      <c r="L27" s="2">
        <v>1</v>
      </c>
      <c r="M27" s="2">
        <f t="shared" si="5"/>
        <v>0.1875</v>
      </c>
      <c r="N27" s="2">
        <v>0</v>
      </c>
      <c r="O27" s="2">
        <v>0</v>
      </c>
      <c r="P27" s="2">
        <v>0</v>
      </c>
      <c r="Q27" s="2">
        <f t="shared" si="6"/>
        <v>0.75</v>
      </c>
      <c r="R27" s="2">
        <v>0.25</v>
      </c>
      <c r="S27" s="2">
        <v>0.5</v>
      </c>
      <c r="T27" s="2">
        <f t="shared" si="7"/>
        <v>0</v>
      </c>
      <c r="U27" s="2">
        <f t="shared" si="8"/>
        <v>0</v>
      </c>
      <c r="V27" s="2">
        <v>0</v>
      </c>
      <c r="W27" s="2">
        <v>0</v>
      </c>
      <c r="X27" s="2">
        <f t="shared" si="9"/>
        <v>0</v>
      </c>
      <c r="Y27" s="2">
        <v>0</v>
      </c>
    </row>
    <row r="28" spans="1:25">
      <c r="A28" s="1">
        <v>25</v>
      </c>
      <c r="B28" s="1" t="s">
        <v>100</v>
      </c>
      <c r="C28" s="1" t="s">
        <v>53</v>
      </c>
      <c r="D28" s="1" t="s">
        <v>101</v>
      </c>
      <c r="E28" s="2">
        <f t="shared" si="2"/>
        <v>0.38437500000000002</v>
      </c>
      <c r="F28" s="2">
        <f t="shared" si="3"/>
        <v>0.76875000000000004</v>
      </c>
      <c r="G28" s="2">
        <f t="shared" si="4"/>
        <v>0.6</v>
      </c>
      <c r="H28" s="2">
        <v>0</v>
      </c>
      <c r="I28" s="2">
        <v>1</v>
      </c>
      <c r="J28" s="2">
        <v>1</v>
      </c>
      <c r="K28" s="2">
        <v>0</v>
      </c>
      <c r="L28" s="2">
        <v>1</v>
      </c>
      <c r="M28" s="2">
        <f t="shared" si="5"/>
        <v>0.9375</v>
      </c>
      <c r="N28" s="2">
        <v>1</v>
      </c>
      <c r="O28" s="2">
        <v>1</v>
      </c>
      <c r="P28" s="2">
        <v>1</v>
      </c>
      <c r="Q28" s="2">
        <f t="shared" si="6"/>
        <v>0.75</v>
      </c>
      <c r="R28" s="2">
        <v>0.25</v>
      </c>
      <c r="S28" s="2">
        <v>0.5</v>
      </c>
      <c r="T28" s="2">
        <f t="shared" si="7"/>
        <v>0</v>
      </c>
      <c r="U28" s="2">
        <f t="shared" si="8"/>
        <v>0</v>
      </c>
      <c r="V28" s="2">
        <v>0</v>
      </c>
      <c r="W28" s="2">
        <v>0</v>
      </c>
      <c r="X28" s="2">
        <f t="shared" si="9"/>
        <v>0</v>
      </c>
      <c r="Y28" s="2">
        <v>0</v>
      </c>
    </row>
    <row r="29" spans="1:25">
      <c r="A29" s="1">
        <v>26</v>
      </c>
      <c r="B29" s="1" t="s">
        <v>102</v>
      </c>
      <c r="C29" s="1" t="s">
        <v>53</v>
      </c>
      <c r="D29" s="1" t="s">
        <v>103</v>
      </c>
      <c r="E29" s="2">
        <f t="shared" si="2"/>
        <v>0.484375</v>
      </c>
      <c r="F29" s="2">
        <f t="shared" si="3"/>
        <v>0.96875</v>
      </c>
      <c r="G29" s="2">
        <f t="shared" si="4"/>
        <v>1</v>
      </c>
      <c r="H29" s="2">
        <v>1</v>
      </c>
      <c r="I29" s="2">
        <v>1</v>
      </c>
      <c r="J29" s="2">
        <v>1</v>
      </c>
      <c r="K29" s="2">
        <v>1</v>
      </c>
      <c r="L29" s="2">
        <v>1</v>
      </c>
      <c r="M29" s="2">
        <f t="shared" si="5"/>
        <v>0.9375</v>
      </c>
      <c r="N29" s="2">
        <v>1</v>
      </c>
      <c r="O29" s="2">
        <v>1</v>
      </c>
      <c r="P29" s="2">
        <v>1</v>
      </c>
      <c r="Q29" s="2">
        <f t="shared" si="6"/>
        <v>0.75</v>
      </c>
      <c r="R29" s="2">
        <v>0.25</v>
      </c>
      <c r="S29" s="2">
        <v>0.5</v>
      </c>
      <c r="T29" s="2">
        <f t="shared" si="7"/>
        <v>0</v>
      </c>
      <c r="U29" s="2">
        <f t="shared" si="8"/>
        <v>0</v>
      </c>
      <c r="V29" s="2">
        <v>0</v>
      </c>
      <c r="W29" s="2">
        <v>0</v>
      </c>
      <c r="X29" s="2">
        <f t="shared" si="9"/>
        <v>0</v>
      </c>
      <c r="Y29" s="2">
        <v>0</v>
      </c>
    </row>
    <row r="30" spans="1:25">
      <c r="A30" s="1">
        <v>27</v>
      </c>
      <c r="B30" s="1" t="s">
        <v>87</v>
      </c>
      <c r="C30" s="1" t="s">
        <v>53</v>
      </c>
      <c r="D30" s="1" t="s">
        <v>104</v>
      </c>
      <c r="E30" s="2">
        <f t="shared" si="2"/>
        <v>0.484375</v>
      </c>
      <c r="F30" s="2">
        <f t="shared" si="3"/>
        <v>0.96875</v>
      </c>
      <c r="G30" s="2">
        <f t="shared" si="4"/>
        <v>1</v>
      </c>
      <c r="H30" s="2">
        <v>1</v>
      </c>
      <c r="I30" s="2">
        <v>1</v>
      </c>
      <c r="J30" s="2">
        <v>1</v>
      </c>
      <c r="K30" s="2">
        <v>1</v>
      </c>
      <c r="L30" s="2">
        <v>1</v>
      </c>
      <c r="M30" s="2">
        <f t="shared" si="5"/>
        <v>0.9375</v>
      </c>
      <c r="N30" s="2">
        <v>1</v>
      </c>
      <c r="O30" s="2">
        <v>1</v>
      </c>
      <c r="P30" s="2">
        <v>1</v>
      </c>
      <c r="Q30" s="2">
        <f t="shared" si="6"/>
        <v>0.75</v>
      </c>
      <c r="R30" s="2">
        <v>0.25</v>
      </c>
      <c r="S30" s="2">
        <v>0.5</v>
      </c>
      <c r="T30" s="2">
        <f t="shared" si="7"/>
        <v>0</v>
      </c>
      <c r="U30" s="2">
        <f t="shared" si="8"/>
        <v>0</v>
      </c>
      <c r="V30" s="2">
        <v>0</v>
      </c>
      <c r="W30" s="2">
        <v>0</v>
      </c>
      <c r="X30" s="2">
        <f t="shared" si="9"/>
        <v>0</v>
      </c>
      <c r="Y30" s="2">
        <v>0</v>
      </c>
    </row>
    <row r="31" spans="1:25">
      <c r="A31" s="1">
        <v>28</v>
      </c>
      <c r="B31" s="1" t="s">
        <v>105</v>
      </c>
      <c r="C31" s="1" t="s">
        <v>53</v>
      </c>
      <c r="D31" s="1" t="s">
        <v>106</v>
      </c>
      <c r="E31" s="2">
        <f t="shared" si="2"/>
        <v>0.28749999999999998</v>
      </c>
      <c r="F31" s="2">
        <f t="shared" si="3"/>
        <v>0.57499999999999996</v>
      </c>
      <c r="G31" s="2">
        <f t="shared" si="4"/>
        <v>0.4</v>
      </c>
      <c r="H31" s="2">
        <v>0</v>
      </c>
      <c r="I31" s="2">
        <v>0</v>
      </c>
      <c r="J31" s="2">
        <v>0</v>
      </c>
      <c r="K31" s="2">
        <v>1</v>
      </c>
      <c r="L31" s="2">
        <v>1</v>
      </c>
      <c r="M31" s="2">
        <f t="shared" si="5"/>
        <v>0.75</v>
      </c>
      <c r="N31" s="2">
        <v>1</v>
      </c>
      <c r="O31" s="2">
        <v>1</v>
      </c>
      <c r="P31" s="2">
        <v>1</v>
      </c>
      <c r="Q31" s="2">
        <f t="shared" si="6"/>
        <v>0</v>
      </c>
      <c r="R31" s="2">
        <v>0</v>
      </c>
      <c r="S31" s="2">
        <v>0</v>
      </c>
      <c r="T31" s="2">
        <f t="shared" si="7"/>
        <v>0</v>
      </c>
      <c r="U31" s="2">
        <f t="shared" si="8"/>
        <v>0</v>
      </c>
      <c r="V31" s="2">
        <v>0</v>
      </c>
      <c r="W31" s="2">
        <v>0</v>
      </c>
      <c r="X31" s="2">
        <f t="shared" si="9"/>
        <v>0</v>
      </c>
      <c r="Y31" s="2">
        <v>0</v>
      </c>
    </row>
    <row r="32" spans="1:25">
      <c r="A32" s="1">
        <v>29</v>
      </c>
      <c r="B32" s="1" t="s">
        <v>107</v>
      </c>
      <c r="C32" s="1" t="s">
        <v>53</v>
      </c>
      <c r="D32" s="1" t="s">
        <v>108</v>
      </c>
      <c r="E32" s="2">
        <f t="shared" si="2"/>
        <v>0.33437499999999998</v>
      </c>
      <c r="F32" s="2">
        <f t="shared" si="3"/>
        <v>0.66874999999999996</v>
      </c>
      <c r="G32" s="2">
        <f t="shared" si="4"/>
        <v>0.4</v>
      </c>
      <c r="H32" s="2">
        <v>0</v>
      </c>
      <c r="I32" s="2">
        <v>0</v>
      </c>
      <c r="J32" s="2">
        <v>0</v>
      </c>
      <c r="K32" s="2">
        <v>1</v>
      </c>
      <c r="L32" s="2">
        <v>1</v>
      </c>
      <c r="M32" s="2">
        <f t="shared" si="5"/>
        <v>0.9375</v>
      </c>
      <c r="N32" s="2">
        <v>1</v>
      </c>
      <c r="O32" s="2">
        <v>1</v>
      </c>
      <c r="P32" s="2">
        <v>1</v>
      </c>
      <c r="Q32" s="2">
        <f t="shared" si="6"/>
        <v>0.75</v>
      </c>
      <c r="R32" s="2">
        <v>0.25</v>
      </c>
      <c r="S32" s="2">
        <v>0.5</v>
      </c>
      <c r="T32" s="2">
        <f t="shared" si="7"/>
        <v>0</v>
      </c>
      <c r="U32" s="2">
        <f t="shared" si="8"/>
        <v>0</v>
      </c>
      <c r="V32" s="2">
        <v>0</v>
      </c>
      <c r="W32" s="2">
        <v>0</v>
      </c>
      <c r="X32" s="2">
        <f t="shared" si="9"/>
        <v>0</v>
      </c>
      <c r="Y32" s="2">
        <v>0</v>
      </c>
    </row>
    <row r="33" spans="1:25">
      <c r="A33" s="1">
        <v>30</v>
      </c>
      <c r="B33" s="1" t="s">
        <v>109</v>
      </c>
      <c r="C33" s="1" t="s">
        <v>53</v>
      </c>
      <c r="D33" s="1" t="s">
        <v>110</v>
      </c>
      <c r="E33" s="2">
        <f t="shared" si="2"/>
        <v>0.14687500000000001</v>
      </c>
      <c r="F33" s="2">
        <f t="shared" si="3"/>
        <v>0.29375000000000001</v>
      </c>
      <c r="G33" s="2">
        <f t="shared" si="4"/>
        <v>0.4</v>
      </c>
      <c r="H33" s="2">
        <v>0</v>
      </c>
      <c r="I33" s="2">
        <v>0</v>
      </c>
      <c r="J33" s="2">
        <v>1</v>
      </c>
      <c r="K33" s="2">
        <v>1</v>
      </c>
      <c r="L33" s="2">
        <v>0</v>
      </c>
      <c r="M33" s="2">
        <f t="shared" si="5"/>
        <v>0.1875</v>
      </c>
      <c r="N33" s="2">
        <v>0</v>
      </c>
      <c r="O33" s="2">
        <v>0</v>
      </c>
      <c r="P33" s="2">
        <v>0</v>
      </c>
      <c r="Q33" s="2">
        <f t="shared" si="6"/>
        <v>0.75</v>
      </c>
      <c r="R33" s="2">
        <v>0.25</v>
      </c>
      <c r="S33" s="2">
        <v>0.5</v>
      </c>
      <c r="T33" s="2">
        <f t="shared" si="7"/>
        <v>0</v>
      </c>
      <c r="U33" s="2">
        <f t="shared" si="8"/>
        <v>0</v>
      </c>
      <c r="V33" s="2">
        <v>0</v>
      </c>
      <c r="W33" s="2">
        <v>0</v>
      </c>
      <c r="X33" s="2">
        <f t="shared" si="9"/>
        <v>0</v>
      </c>
      <c r="Y33" s="2">
        <v>0</v>
      </c>
    </row>
    <row r="34" spans="1:25">
      <c r="A34" s="1">
        <v>31</v>
      </c>
      <c r="B34" s="1" t="s">
        <v>111</v>
      </c>
      <c r="C34" s="1" t="s">
        <v>53</v>
      </c>
      <c r="D34" s="1" t="s">
        <v>112</v>
      </c>
      <c r="E34" s="2">
        <f t="shared" si="2"/>
        <v>0.43437500000000001</v>
      </c>
      <c r="F34" s="2">
        <f t="shared" si="3"/>
        <v>0.86875000000000002</v>
      </c>
      <c r="G34" s="2">
        <f t="shared" si="4"/>
        <v>0.8</v>
      </c>
      <c r="H34" s="2">
        <v>1</v>
      </c>
      <c r="I34" s="2">
        <v>1</v>
      </c>
      <c r="J34" s="2">
        <v>0</v>
      </c>
      <c r="K34" s="2">
        <v>1</v>
      </c>
      <c r="L34" s="2">
        <v>1</v>
      </c>
      <c r="M34" s="2">
        <f t="shared" si="5"/>
        <v>0.9375</v>
      </c>
      <c r="N34" s="2">
        <v>1</v>
      </c>
      <c r="O34" s="2">
        <v>1</v>
      </c>
      <c r="P34" s="2">
        <v>1</v>
      </c>
      <c r="Q34" s="2">
        <f t="shared" si="6"/>
        <v>0.75</v>
      </c>
      <c r="R34" s="2">
        <v>0.25</v>
      </c>
      <c r="S34" s="2">
        <v>0.5</v>
      </c>
      <c r="T34" s="2">
        <f t="shared" si="7"/>
        <v>0</v>
      </c>
      <c r="U34" s="2">
        <f t="shared" si="8"/>
        <v>0</v>
      </c>
      <c r="V34" s="2">
        <v>0</v>
      </c>
      <c r="W34" s="2">
        <v>0</v>
      </c>
      <c r="X34" s="2">
        <f t="shared" si="9"/>
        <v>0</v>
      </c>
      <c r="Y34" s="2">
        <v>0</v>
      </c>
    </row>
    <row r="35" spans="1:25">
      <c r="A35" s="1">
        <v>32</v>
      </c>
      <c r="B35" s="1" t="s">
        <v>113</v>
      </c>
      <c r="C35" s="1" t="s">
        <v>53</v>
      </c>
      <c r="D35" s="1" t="s">
        <v>114</v>
      </c>
      <c r="E35" s="2">
        <f t="shared" si="2"/>
        <v>0.19687499999999999</v>
      </c>
      <c r="F35" s="2">
        <f t="shared" si="3"/>
        <v>0.39374999999999999</v>
      </c>
      <c r="G35" s="2">
        <f t="shared" si="4"/>
        <v>0.6</v>
      </c>
      <c r="H35" s="2">
        <v>0</v>
      </c>
      <c r="I35" s="2">
        <v>0</v>
      </c>
      <c r="J35" s="2">
        <v>1</v>
      </c>
      <c r="K35" s="2">
        <v>1</v>
      </c>
      <c r="L35" s="2">
        <v>1</v>
      </c>
      <c r="M35" s="2">
        <f t="shared" si="5"/>
        <v>0.1875</v>
      </c>
      <c r="N35" s="2">
        <v>0</v>
      </c>
      <c r="O35" s="2">
        <v>0</v>
      </c>
      <c r="P35" s="2">
        <v>0</v>
      </c>
      <c r="Q35" s="2">
        <f t="shared" si="6"/>
        <v>0.75</v>
      </c>
      <c r="R35" s="2">
        <v>0.25</v>
      </c>
      <c r="S35" s="2">
        <v>0.5</v>
      </c>
      <c r="T35" s="2">
        <f t="shared" si="7"/>
        <v>0</v>
      </c>
      <c r="U35" s="2">
        <f t="shared" si="8"/>
        <v>0</v>
      </c>
      <c r="V35" s="2">
        <v>0</v>
      </c>
      <c r="W35" s="2">
        <v>0</v>
      </c>
      <c r="X35" s="2">
        <f t="shared" si="9"/>
        <v>0</v>
      </c>
      <c r="Y35" s="2">
        <v>0</v>
      </c>
    </row>
    <row r="36" spans="1:25">
      <c r="A36" s="1">
        <v>33</v>
      </c>
      <c r="B36" s="1" t="s">
        <v>115</v>
      </c>
      <c r="C36" s="1" t="s">
        <v>116</v>
      </c>
      <c r="D36" s="1" t="s">
        <v>54</v>
      </c>
      <c r="E36" s="2">
        <f t="shared" ref="E36:E67" si="10">AVERAGE(F36,T36)</f>
        <v>0.45</v>
      </c>
      <c r="F36" s="2">
        <f t="shared" ref="F36:F67" si="11">AVERAGE(G36,M36)</f>
        <v>0.65</v>
      </c>
      <c r="G36" s="2">
        <f t="shared" ref="G36:G67" si="12">AVERAGE(H36:L36)</f>
        <v>0.8</v>
      </c>
      <c r="H36" s="2">
        <v>1</v>
      </c>
      <c r="I36" s="2">
        <v>0</v>
      </c>
      <c r="J36" s="2">
        <v>1</v>
      </c>
      <c r="K36" s="2">
        <v>1</v>
      </c>
      <c r="L36" s="2">
        <v>1</v>
      </c>
      <c r="M36" s="2">
        <f t="shared" ref="M36:M67" si="13">AVERAGE(N36:Q36)</f>
        <v>0.5</v>
      </c>
      <c r="N36" s="2">
        <v>1</v>
      </c>
      <c r="O36" s="2">
        <v>0</v>
      </c>
      <c r="P36" s="2">
        <v>1</v>
      </c>
      <c r="Q36" s="2">
        <f t="shared" ref="Q36:Q67" si="14">SUM(R36:S36)</f>
        <v>0</v>
      </c>
      <c r="R36" s="2">
        <v>0</v>
      </c>
      <c r="S36" s="2">
        <v>0</v>
      </c>
      <c r="T36" s="2">
        <f t="shared" ref="T36:T67" si="15">AVERAGE(U36,X36)</f>
        <v>0.25</v>
      </c>
      <c r="U36" s="2">
        <f t="shared" ref="U36:U67" si="16">AVERAGE(V36:W36)</f>
        <v>0.5</v>
      </c>
      <c r="V36" s="2">
        <v>0</v>
      </c>
      <c r="W36" s="2">
        <v>1</v>
      </c>
      <c r="X36" s="2">
        <f t="shared" ref="X36:X67" si="17">Y36</f>
        <v>0</v>
      </c>
      <c r="Y36" s="2">
        <v>0</v>
      </c>
    </row>
    <row r="37" spans="1:25">
      <c r="A37" s="1">
        <v>34</v>
      </c>
      <c r="B37" s="1" t="s">
        <v>117</v>
      </c>
      <c r="C37" s="1" t="s">
        <v>116</v>
      </c>
      <c r="D37" s="1" t="s">
        <v>68</v>
      </c>
      <c r="E37" s="2">
        <f t="shared" si="10"/>
        <v>0.27187499999999998</v>
      </c>
      <c r="F37" s="2">
        <f t="shared" si="11"/>
        <v>0.54374999999999996</v>
      </c>
      <c r="G37" s="2">
        <f t="shared" si="12"/>
        <v>0.4</v>
      </c>
      <c r="H37" s="2">
        <v>0</v>
      </c>
      <c r="I37" s="2">
        <v>0</v>
      </c>
      <c r="J37" s="2">
        <v>0</v>
      </c>
      <c r="K37" s="2">
        <v>1</v>
      </c>
      <c r="L37" s="2">
        <v>1</v>
      </c>
      <c r="M37" s="2">
        <f t="shared" si="13"/>
        <v>0.6875</v>
      </c>
      <c r="N37" s="2">
        <v>1</v>
      </c>
      <c r="O37" s="2">
        <v>1</v>
      </c>
      <c r="P37" s="2">
        <v>0</v>
      </c>
      <c r="Q37" s="2">
        <f t="shared" si="14"/>
        <v>0.75</v>
      </c>
      <c r="R37" s="2">
        <v>0.25</v>
      </c>
      <c r="S37" s="2">
        <v>0.5</v>
      </c>
      <c r="T37" s="2">
        <f t="shared" si="15"/>
        <v>0</v>
      </c>
      <c r="U37" s="2">
        <f t="shared" si="16"/>
        <v>0</v>
      </c>
      <c r="V37" s="2">
        <v>0</v>
      </c>
      <c r="W37" s="2">
        <v>0</v>
      </c>
      <c r="X37" s="2">
        <f t="shared" si="17"/>
        <v>0</v>
      </c>
      <c r="Y37" s="2">
        <v>0</v>
      </c>
    </row>
    <row r="38" spans="1:25">
      <c r="A38" s="1">
        <v>35</v>
      </c>
      <c r="B38" s="1" t="s">
        <v>118</v>
      </c>
      <c r="C38" s="1" t="s">
        <v>116</v>
      </c>
      <c r="D38" s="1" t="s">
        <v>84</v>
      </c>
      <c r="E38" s="2">
        <f t="shared" si="10"/>
        <v>0.25937500000000002</v>
      </c>
      <c r="F38" s="2">
        <f t="shared" si="11"/>
        <v>0.51875000000000004</v>
      </c>
      <c r="G38" s="2">
        <f t="shared" si="12"/>
        <v>0.6</v>
      </c>
      <c r="H38" s="2">
        <v>0</v>
      </c>
      <c r="I38" s="2">
        <v>1</v>
      </c>
      <c r="J38" s="2">
        <v>0</v>
      </c>
      <c r="K38" s="2">
        <v>1</v>
      </c>
      <c r="L38" s="2">
        <v>1</v>
      </c>
      <c r="M38" s="2">
        <f t="shared" si="13"/>
        <v>0.4375</v>
      </c>
      <c r="N38" s="2">
        <v>0</v>
      </c>
      <c r="O38" s="2">
        <v>0</v>
      </c>
      <c r="P38" s="2">
        <v>1</v>
      </c>
      <c r="Q38" s="2">
        <f t="shared" si="14"/>
        <v>0.75</v>
      </c>
      <c r="R38" s="2">
        <v>0.25</v>
      </c>
      <c r="S38" s="2">
        <v>0.5</v>
      </c>
      <c r="T38" s="2">
        <f t="shared" si="15"/>
        <v>0</v>
      </c>
      <c r="U38" s="2">
        <f t="shared" si="16"/>
        <v>0</v>
      </c>
      <c r="V38" s="2">
        <v>0</v>
      </c>
      <c r="W38" s="2">
        <v>0</v>
      </c>
      <c r="X38" s="2">
        <f t="shared" si="17"/>
        <v>0</v>
      </c>
      <c r="Y38" s="2">
        <v>0</v>
      </c>
    </row>
    <row r="39" spans="1:25">
      <c r="A39" s="1">
        <v>36</v>
      </c>
      <c r="B39" s="1" t="s">
        <v>119</v>
      </c>
      <c r="C39" s="1" t="s">
        <v>116</v>
      </c>
      <c r="D39" s="1" t="s">
        <v>120</v>
      </c>
      <c r="E39" s="2">
        <f t="shared" si="10"/>
        <v>0.38437500000000002</v>
      </c>
      <c r="F39" s="2">
        <f t="shared" si="11"/>
        <v>0.76875000000000004</v>
      </c>
      <c r="G39" s="2">
        <f t="shared" si="12"/>
        <v>0.6</v>
      </c>
      <c r="H39" s="2">
        <v>0</v>
      </c>
      <c r="I39" s="2">
        <v>1</v>
      </c>
      <c r="J39" s="2">
        <v>1</v>
      </c>
      <c r="K39" s="2">
        <v>0</v>
      </c>
      <c r="L39" s="2">
        <v>1</v>
      </c>
      <c r="M39" s="2">
        <f t="shared" si="13"/>
        <v>0.9375</v>
      </c>
      <c r="N39" s="2">
        <v>1</v>
      </c>
      <c r="O39" s="2">
        <v>1</v>
      </c>
      <c r="P39" s="2">
        <v>1</v>
      </c>
      <c r="Q39" s="2">
        <f t="shared" si="14"/>
        <v>0.75</v>
      </c>
      <c r="R39" s="2">
        <v>0.25</v>
      </c>
      <c r="S39" s="2">
        <v>0.5</v>
      </c>
      <c r="T39" s="2">
        <f t="shared" si="15"/>
        <v>0</v>
      </c>
      <c r="U39" s="2">
        <f t="shared" si="16"/>
        <v>0</v>
      </c>
      <c r="V39" s="2">
        <v>0</v>
      </c>
      <c r="W39" s="2">
        <v>0</v>
      </c>
      <c r="X39" s="2">
        <f t="shared" si="17"/>
        <v>0</v>
      </c>
      <c r="Y39" s="2">
        <v>0</v>
      </c>
    </row>
    <row r="40" spans="1:25">
      <c r="A40" s="1">
        <v>37</v>
      </c>
      <c r="B40" s="1" t="s">
        <v>121</v>
      </c>
      <c r="C40" s="1" t="s">
        <v>116</v>
      </c>
      <c r="D40" s="1" t="s">
        <v>112</v>
      </c>
      <c r="E40" s="2">
        <f t="shared" si="10"/>
        <v>0.33437499999999998</v>
      </c>
      <c r="F40" s="2">
        <f t="shared" si="11"/>
        <v>0.66874999999999996</v>
      </c>
      <c r="G40" s="2">
        <f t="shared" si="12"/>
        <v>0.4</v>
      </c>
      <c r="H40" s="2">
        <v>0</v>
      </c>
      <c r="I40" s="2">
        <v>1</v>
      </c>
      <c r="J40" s="2">
        <v>0</v>
      </c>
      <c r="K40" s="2">
        <v>0</v>
      </c>
      <c r="L40" s="2">
        <v>1</v>
      </c>
      <c r="M40" s="2">
        <f t="shared" si="13"/>
        <v>0.9375</v>
      </c>
      <c r="N40" s="2">
        <v>1</v>
      </c>
      <c r="O40" s="2">
        <v>1</v>
      </c>
      <c r="P40" s="2">
        <v>1</v>
      </c>
      <c r="Q40" s="2">
        <f t="shared" si="14"/>
        <v>0.75</v>
      </c>
      <c r="R40" s="2">
        <v>0.25</v>
      </c>
      <c r="S40" s="2">
        <v>0.5</v>
      </c>
      <c r="T40" s="2">
        <f t="shared" si="15"/>
        <v>0</v>
      </c>
      <c r="U40" s="2">
        <f t="shared" si="16"/>
        <v>0</v>
      </c>
      <c r="V40" s="2">
        <v>0</v>
      </c>
      <c r="W40" s="2">
        <v>0</v>
      </c>
      <c r="X40" s="2">
        <f t="shared" si="17"/>
        <v>0</v>
      </c>
      <c r="Y40" s="2">
        <v>0</v>
      </c>
    </row>
    <row r="41" spans="1:25">
      <c r="A41" s="1">
        <v>38</v>
      </c>
      <c r="B41" s="1" t="s">
        <v>122</v>
      </c>
      <c r="C41" s="1" t="s">
        <v>123</v>
      </c>
      <c r="D41" s="1" t="s">
        <v>54</v>
      </c>
      <c r="E41" s="2">
        <f t="shared" si="10"/>
        <v>0.734375</v>
      </c>
      <c r="F41" s="2">
        <f t="shared" si="11"/>
        <v>0.96875</v>
      </c>
      <c r="G41" s="2">
        <f t="shared" si="12"/>
        <v>1</v>
      </c>
      <c r="H41" s="2">
        <v>1</v>
      </c>
      <c r="I41" s="2">
        <v>1</v>
      </c>
      <c r="J41" s="2">
        <v>1</v>
      </c>
      <c r="K41" s="2">
        <v>1</v>
      </c>
      <c r="L41" s="2">
        <v>1</v>
      </c>
      <c r="M41" s="2">
        <f t="shared" si="13"/>
        <v>0.9375</v>
      </c>
      <c r="N41" s="2">
        <v>1</v>
      </c>
      <c r="O41" s="2">
        <v>1</v>
      </c>
      <c r="P41" s="2">
        <v>1</v>
      </c>
      <c r="Q41" s="2">
        <f t="shared" si="14"/>
        <v>0.75</v>
      </c>
      <c r="R41" s="2">
        <v>0.25</v>
      </c>
      <c r="S41" s="2">
        <v>0.5</v>
      </c>
      <c r="T41" s="2">
        <f t="shared" si="15"/>
        <v>0.5</v>
      </c>
      <c r="U41" s="2">
        <f t="shared" si="16"/>
        <v>1</v>
      </c>
      <c r="V41" s="2">
        <v>1</v>
      </c>
      <c r="W41" s="2">
        <v>1</v>
      </c>
      <c r="X41" s="2">
        <f t="shared" si="17"/>
        <v>0</v>
      </c>
      <c r="Y41" s="2">
        <v>0</v>
      </c>
    </row>
    <row r="42" spans="1:25">
      <c r="A42" s="1">
        <v>39</v>
      </c>
      <c r="B42" s="1" t="s">
        <v>124</v>
      </c>
      <c r="C42" s="1" t="s">
        <v>123</v>
      </c>
      <c r="D42" s="1" t="s">
        <v>56</v>
      </c>
      <c r="E42" s="2">
        <f t="shared" si="10"/>
        <v>0.38437500000000002</v>
      </c>
      <c r="F42" s="2">
        <f t="shared" si="11"/>
        <v>0.76875000000000004</v>
      </c>
      <c r="G42" s="2">
        <f t="shared" si="12"/>
        <v>0.6</v>
      </c>
      <c r="H42" s="2">
        <v>0</v>
      </c>
      <c r="I42" s="2">
        <v>0</v>
      </c>
      <c r="J42" s="2">
        <v>1</v>
      </c>
      <c r="K42" s="2">
        <v>1</v>
      </c>
      <c r="L42" s="2">
        <v>1</v>
      </c>
      <c r="M42" s="2">
        <f t="shared" si="13"/>
        <v>0.9375</v>
      </c>
      <c r="N42" s="2">
        <v>1</v>
      </c>
      <c r="O42" s="2">
        <v>1</v>
      </c>
      <c r="P42" s="2">
        <v>1</v>
      </c>
      <c r="Q42" s="2">
        <f t="shared" si="14"/>
        <v>0.75</v>
      </c>
      <c r="R42" s="2">
        <v>0.25</v>
      </c>
      <c r="S42" s="2">
        <v>0.5</v>
      </c>
      <c r="T42" s="2">
        <f t="shared" si="15"/>
        <v>0</v>
      </c>
      <c r="U42" s="2">
        <f t="shared" si="16"/>
        <v>0</v>
      </c>
      <c r="V42" s="2">
        <v>0</v>
      </c>
      <c r="W42" s="2">
        <v>0</v>
      </c>
      <c r="X42" s="2">
        <f t="shared" si="17"/>
        <v>0</v>
      </c>
      <c r="Y42" s="2">
        <v>0</v>
      </c>
    </row>
    <row r="43" spans="1:25">
      <c r="A43" s="1">
        <v>40</v>
      </c>
      <c r="B43" s="1" t="s">
        <v>125</v>
      </c>
      <c r="C43" s="1" t="s">
        <v>123</v>
      </c>
      <c r="D43" s="1" t="s">
        <v>58</v>
      </c>
      <c r="E43" s="2">
        <f t="shared" si="10"/>
        <v>0.609375</v>
      </c>
      <c r="F43" s="2">
        <f t="shared" si="11"/>
        <v>0.96875</v>
      </c>
      <c r="G43" s="2">
        <f t="shared" si="12"/>
        <v>1</v>
      </c>
      <c r="H43" s="2">
        <v>1</v>
      </c>
      <c r="I43" s="2">
        <v>1</v>
      </c>
      <c r="J43" s="2">
        <v>1</v>
      </c>
      <c r="K43" s="2">
        <v>1</v>
      </c>
      <c r="L43" s="2">
        <v>1</v>
      </c>
      <c r="M43" s="2">
        <f t="shared" si="13"/>
        <v>0.9375</v>
      </c>
      <c r="N43" s="2">
        <v>1</v>
      </c>
      <c r="O43" s="2">
        <v>1</v>
      </c>
      <c r="P43" s="2">
        <v>1</v>
      </c>
      <c r="Q43" s="2">
        <f t="shared" si="14"/>
        <v>0.75</v>
      </c>
      <c r="R43" s="2">
        <v>0.25</v>
      </c>
      <c r="S43" s="2">
        <v>0.5</v>
      </c>
      <c r="T43" s="2">
        <f t="shared" si="15"/>
        <v>0.25</v>
      </c>
      <c r="U43" s="2">
        <f t="shared" si="16"/>
        <v>0.5</v>
      </c>
      <c r="V43" s="2">
        <v>0</v>
      </c>
      <c r="W43" s="2">
        <v>1</v>
      </c>
      <c r="X43" s="2">
        <f t="shared" si="17"/>
        <v>0</v>
      </c>
      <c r="Y43" s="2">
        <v>0</v>
      </c>
    </row>
    <row r="44" spans="1:25">
      <c r="A44" s="1">
        <v>41</v>
      </c>
      <c r="B44" s="1" t="s">
        <v>126</v>
      </c>
      <c r="C44" s="1" t="s">
        <v>123</v>
      </c>
      <c r="D44" s="1" t="s">
        <v>60</v>
      </c>
      <c r="E44" s="2">
        <f t="shared" si="10"/>
        <v>0.41249999999999998</v>
      </c>
      <c r="F44" s="2">
        <f t="shared" si="11"/>
        <v>0.57499999999999996</v>
      </c>
      <c r="G44" s="2">
        <f t="shared" si="12"/>
        <v>0.4</v>
      </c>
      <c r="H44" s="2">
        <v>0</v>
      </c>
      <c r="I44" s="2">
        <v>0</v>
      </c>
      <c r="J44" s="2">
        <v>0</v>
      </c>
      <c r="K44" s="2">
        <v>1</v>
      </c>
      <c r="L44" s="2">
        <v>1</v>
      </c>
      <c r="M44" s="2">
        <f t="shared" si="13"/>
        <v>0.75</v>
      </c>
      <c r="N44" s="2">
        <v>1</v>
      </c>
      <c r="O44" s="2">
        <v>0</v>
      </c>
      <c r="P44" s="2">
        <v>1</v>
      </c>
      <c r="Q44" s="2">
        <f t="shared" si="14"/>
        <v>1</v>
      </c>
      <c r="R44" s="2">
        <v>0.25</v>
      </c>
      <c r="S44" s="2">
        <v>0.75</v>
      </c>
      <c r="T44" s="2">
        <f t="shared" si="15"/>
        <v>0.25</v>
      </c>
      <c r="U44" s="2">
        <f t="shared" si="16"/>
        <v>0.5</v>
      </c>
      <c r="V44" s="2">
        <v>0</v>
      </c>
      <c r="W44" s="2">
        <v>1</v>
      </c>
      <c r="X44" s="2">
        <f t="shared" si="17"/>
        <v>0</v>
      </c>
      <c r="Y44" s="2">
        <v>0</v>
      </c>
    </row>
    <row r="45" spans="1:25">
      <c r="A45" s="1">
        <v>42</v>
      </c>
      <c r="B45" s="1" t="s">
        <v>127</v>
      </c>
      <c r="C45" s="1" t="s">
        <v>123</v>
      </c>
      <c r="D45" s="1" t="s">
        <v>62</v>
      </c>
      <c r="E45" s="2">
        <f t="shared" si="10"/>
        <v>0.45937499999999998</v>
      </c>
      <c r="F45" s="2">
        <f t="shared" si="11"/>
        <v>0.66874999999999996</v>
      </c>
      <c r="G45" s="2">
        <f t="shared" si="12"/>
        <v>0.4</v>
      </c>
      <c r="H45" s="2">
        <v>0</v>
      </c>
      <c r="I45" s="2">
        <v>1</v>
      </c>
      <c r="J45" s="2">
        <v>0</v>
      </c>
      <c r="K45" s="2">
        <v>1</v>
      </c>
      <c r="L45" s="2">
        <v>0</v>
      </c>
      <c r="M45" s="2">
        <f t="shared" si="13"/>
        <v>0.9375</v>
      </c>
      <c r="N45" s="2">
        <v>1</v>
      </c>
      <c r="O45" s="2">
        <v>1</v>
      </c>
      <c r="P45" s="2">
        <v>1</v>
      </c>
      <c r="Q45" s="2">
        <f t="shared" si="14"/>
        <v>0.75</v>
      </c>
      <c r="R45" s="2">
        <v>0.25</v>
      </c>
      <c r="S45" s="2">
        <v>0.5</v>
      </c>
      <c r="T45" s="2">
        <f t="shared" si="15"/>
        <v>0.25</v>
      </c>
      <c r="U45" s="2">
        <f t="shared" si="16"/>
        <v>0.5</v>
      </c>
      <c r="V45" s="2">
        <v>1</v>
      </c>
      <c r="W45" s="2">
        <v>0</v>
      </c>
      <c r="X45" s="2">
        <f t="shared" si="17"/>
        <v>0</v>
      </c>
      <c r="Y45" s="2">
        <v>0</v>
      </c>
    </row>
    <row r="46" spans="1:25">
      <c r="A46" s="1">
        <v>43</v>
      </c>
      <c r="B46" s="1" t="s">
        <v>128</v>
      </c>
      <c r="C46" s="1" t="s">
        <v>123</v>
      </c>
      <c r="D46" s="1" t="s">
        <v>64</v>
      </c>
      <c r="E46" s="2">
        <f t="shared" si="10"/>
        <v>0.609375</v>
      </c>
      <c r="F46" s="2">
        <f t="shared" si="11"/>
        <v>0.96875</v>
      </c>
      <c r="G46" s="2">
        <f t="shared" si="12"/>
        <v>1</v>
      </c>
      <c r="H46" s="2">
        <v>1</v>
      </c>
      <c r="I46" s="2">
        <v>1</v>
      </c>
      <c r="J46" s="2">
        <v>1</v>
      </c>
      <c r="K46" s="2">
        <v>1</v>
      </c>
      <c r="L46" s="2">
        <v>1</v>
      </c>
      <c r="M46" s="2">
        <f t="shared" si="13"/>
        <v>0.9375</v>
      </c>
      <c r="N46" s="2">
        <v>1</v>
      </c>
      <c r="O46" s="2">
        <v>1</v>
      </c>
      <c r="P46" s="2">
        <v>1</v>
      </c>
      <c r="Q46" s="2">
        <f t="shared" si="14"/>
        <v>0.75</v>
      </c>
      <c r="R46" s="2">
        <v>0.25</v>
      </c>
      <c r="S46" s="2">
        <v>0.5</v>
      </c>
      <c r="T46" s="2">
        <f t="shared" si="15"/>
        <v>0.25</v>
      </c>
      <c r="U46" s="2">
        <f t="shared" si="16"/>
        <v>0.5</v>
      </c>
      <c r="V46" s="2">
        <v>0</v>
      </c>
      <c r="W46" s="2">
        <v>1</v>
      </c>
      <c r="X46" s="2">
        <f t="shared" si="17"/>
        <v>0</v>
      </c>
      <c r="Y46" s="2">
        <v>0</v>
      </c>
    </row>
    <row r="47" spans="1:25">
      <c r="A47" s="1">
        <v>44</v>
      </c>
      <c r="B47" s="1" t="s">
        <v>129</v>
      </c>
      <c r="C47" s="1" t="s">
        <v>123</v>
      </c>
      <c r="D47" s="1" t="s">
        <v>66</v>
      </c>
      <c r="E47" s="2">
        <f t="shared" si="10"/>
        <v>0.25</v>
      </c>
      <c r="F47" s="2">
        <f t="shared" si="11"/>
        <v>0.5</v>
      </c>
      <c r="G47" s="2">
        <f t="shared" si="12"/>
        <v>0</v>
      </c>
      <c r="H47" s="2">
        <v>0</v>
      </c>
      <c r="I47" s="2">
        <v>0</v>
      </c>
      <c r="J47" s="2">
        <v>0</v>
      </c>
      <c r="K47" s="2">
        <v>0</v>
      </c>
      <c r="L47" s="2">
        <v>0</v>
      </c>
      <c r="M47" s="2">
        <f t="shared" si="13"/>
        <v>1</v>
      </c>
      <c r="N47" s="2">
        <v>1</v>
      </c>
      <c r="O47" s="2">
        <v>1</v>
      </c>
      <c r="P47" s="2">
        <v>1</v>
      </c>
      <c r="Q47" s="2">
        <f t="shared" si="14"/>
        <v>1</v>
      </c>
      <c r="R47" s="2">
        <v>0.25</v>
      </c>
      <c r="S47" s="2">
        <v>0.75</v>
      </c>
      <c r="T47" s="2">
        <f t="shared" si="15"/>
        <v>0</v>
      </c>
      <c r="U47" s="2">
        <f t="shared" si="16"/>
        <v>0</v>
      </c>
      <c r="V47" s="2">
        <v>0</v>
      </c>
      <c r="W47" s="2">
        <v>0</v>
      </c>
      <c r="X47" s="2">
        <f t="shared" si="17"/>
        <v>0</v>
      </c>
      <c r="Y47" s="2">
        <v>0</v>
      </c>
    </row>
    <row r="48" spans="1:25">
      <c r="A48" s="1">
        <v>45</v>
      </c>
      <c r="B48" s="1" t="s">
        <v>130</v>
      </c>
      <c r="C48" s="1" t="s">
        <v>123</v>
      </c>
      <c r="D48" s="1" t="s">
        <v>68</v>
      </c>
      <c r="E48" s="2">
        <f t="shared" si="10"/>
        <v>0.52500000000000002</v>
      </c>
      <c r="F48" s="2">
        <f t="shared" si="11"/>
        <v>0.8</v>
      </c>
      <c r="G48" s="2">
        <f t="shared" si="12"/>
        <v>0.6</v>
      </c>
      <c r="H48" s="2">
        <v>1</v>
      </c>
      <c r="I48" s="2">
        <v>0</v>
      </c>
      <c r="J48" s="2">
        <v>0</v>
      </c>
      <c r="K48" s="2">
        <v>1</v>
      </c>
      <c r="L48" s="2">
        <v>1</v>
      </c>
      <c r="M48" s="2">
        <f t="shared" si="13"/>
        <v>1</v>
      </c>
      <c r="N48" s="2">
        <v>1</v>
      </c>
      <c r="O48" s="2">
        <v>1</v>
      </c>
      <c r="P48" s="2">
        <v>1</v>
      </c>
      <c r="Q48" s="2">
        <f t="shared" si="14"/>
        <v>1</v>
      </c>
      <c r="R48" s="2">
        <v>0.25</v>
      </c>
      <c r="S48" s="2">
        <v>0.75</v>
      </c>
      <c r="T48" s="2">
        <f t="shared" si="15"/>
        <v>0.25</v>
      </c>
      <c r="U48" s="2">
        <f t="shared" si="16"/>
        <v>0.5</v>
      </c>
      <c r="V48" s="2">
        <v>0</v>
      </c>
      <c r="W48" s="2">
        <v>1</v>
      </c>
      <c r="X48" s="2">
        <f t="shared" si="17"/>
        <v>0</v>
      </c>
      <c r="Y48" s="2">
        <v>0</v>
      </c>
    </row>
    <row r="49" spans="1:25">
      <c r="A49" s="1">
        <v>46</v>
      </c>
      <c r="B49" s="1" t="s">
        <v>131</v>
      </c>
      <c r="C49" s="1" t="s">
        <v>123</v>
      </c>
      <c r="D49" s="1" t="s">
        <v>70</v>
      </c>
      <c r="E49" s="2">
        <f t="shared" si="10"/>
        <v>0.43437500000000001</v>
      </c>
      <c r="F49" s="2">
        <f t="shared" si="11"/>
        <v>0.86875000000000002</v>
      </c>
      <c r="G49" s="2">
        <f t="shared" si="12"/>
        <v>0.8</v>
      </c>
      <c r="H49" s="2">
        <v>1</v>
      </c>
      <c r="I49" s="2">
        <v>1</v>
      </c>
      <c r="J49" s="2">
        <v>0</v>
      </c>
      <c r="K49" s="2">
        <v>1</v>
      </c>
      <c r="L49" s="2">
        <v>1</v>
      </c>
      <c r="M49" s="2">
        <f t="shared" si="13"/>
        <v>0.9375</v>
      </c>
      <c r="N49" s="2">
        <v>1</v>
      </c>
      <c r="O49" s="2">
        <v>1</v>
      </c>
      <c r="P49" s="2">
        <v>1</v>
      </c>
      <c r="Q49" s="2">
        <f t="shared" si="14"/>
        <v>0.75</v>
      </c>
      <c r="R49" s="2">
        <v>0.25</v>
      </c>
      <c r="S49" s="2">
        <v>0.5</v>
      </c>
      <c r="T49" s="2">
        <f t="shared" si="15"/>
        <v>0</v>
      </c>
      <c r="U49" s="2">
        <f t="shared" si="16"/>
        <v>0</v>
      </c>
      <c r="V49" s="2">
        <v>0</v>
      </c>
      <c r="W49" s="2">
        <v>0</v>
      </c>
      <c r="X49" s="2">
        <f t="shared" si="17"/>
        <v>0</v>
      </c>
      <c r="Y49" s="2">
        <v>0</v>
      </c>
    </row>
    <row r="50" spans="1:25">
      <c r="A50" s="1">
        <v>47</v>
      </c>
      <c r="B50" s="1" t="s">
        <v>132</v>
      </c>
      <c r="C50" s="1" t="s">
        <v>123</v>
      </c>
      <c r="D50" s="1" t="s">
        <v>72</v>
      </c>
      <c r="E50" s="2">
        <f t="shared" si="10"/>
        <v>0.38437500000000002</v>
      </c>
      <c r="F50" s="2">
        <f t="shared" si="11"/>
        <v>0.76875000000000004</v>
      </c>
      <c r="G50" s="2">
        <f t="shared" si="12"/>
        <v>0.6</v>
      </c>
      <c r="H50" s="2">
        <v>1</v>
      </c>
      <c r="I50" s="2">
        <v>0</v>
      </c>
      <c r="J50" s="2">
        <v>0</v>
      </c>
      <c r="K50" s="2">
        <v>1</v>
      </c>
      <c r="L50" s="2">
        <v>1</v>
      </c>
      <c r="M50" s="2">
        <f t="shared" si="13"/>
        <v>0.9375</v>
      </c>
      <c r="N50" s="2">
        <v>1</v>
      </c>
      <c r="O50" s="2">
        <v>1</v>
      </c>
      <c r="P50" s="2">
        <v>1</v>
      </c>
      <c r="Q50" s="2">
        <f t="shared" si="14"/>
        <v>0.75</v>
      </c>
      <c r="R50" s="2">
        <v>0.25</v>
      </c>
      <c r="S50" s="2">
        <v>0.5</v>
      </c>
      <c r="T50" s="2">
        <f t="shared" si="15"/>
        <v>0</v>
      </c>
      <c r="U50" s="2">
        <f t="shared" si="16"/>
        <v>0</v>
      </c>
      <c r="V50" s="2">
        <v>0</v>
      </c>
      <c r="W50" s="2">
        <v>0</v>
      </c>
      <c r="X50" s="2">
        <f t="shared" si="17"/>
        <v>0</v>
      </c>
      <c r="Y50" s="2">
        <v>0</v>
      </c>
    </row>
    <row r="51" spans="1:25">
      <c r="A51" s="1">
        <v>48</v>
      </c>
      <c r="B51" s="1" t="s">
        <v>133</v>
      </c>
      <c r="C51" s="1" t="s">
        <v>123</v>
      </c>
      <c r="D51" s="1" t="s">
        <v>74</v>
      </c>
      <c r="E51" s="2">
        <f t="shared" si="10"/>
        <v>0.45937499999999998</v>
      </c>
      <c r="F51" s="2">
        <f t="shared" si="11"/>
        <v>0.66874999999999996</v>
      </c>
      <c r="G51" s="2">
        <f t="shared" si="12"/>
        <v>0.4</v>
      </c>
      <c r="H51" s="2">
        <v>1</v>
      </c>
      <c r="I51" s="2">
        <v>0</v>
      </c>
      <c r="J51" s="2">
        <v>0</v>
      </c>
      <c r="K51" s="2">
        <v>1</v>
      </c>
      <c r="L51" s="2">
        <v>0</v>
      </c>
      <c r="M51" s="2">
        <f t="shared" si="13"/>
        <v>0.9375</v>
      </c>
      <c r="N51" s="2">
        <v>1</v>
      </c>
      <c r="O51" s="2">
        <v>1</v>
      </c>
      <c r="P51" s="2">
        <v>1</v>
      </c>
      <c r="Q51" s="2">
        <f t="shared" si="14"/>
        <v>0.75</v>
      </c>
      <c r="R51" s="2">
        <v>0.25</v>
      </c>
      <c r="S51" s="2">
        <v>0.5</v>
      </c>
      <c r="T51" s="2">
        <f t="shared" si="15"/>
        <v>0.25</v>
      </c>
      <c r="U51" s="2">
        <f t="shared" si="16"/>
        <v>0.5</v>
      </c>
      <c r="V51" s="2">
        <v>0</v>
      </c>
      <c r="W51" s="2">
        <v>1</v>
      </c>
      <c r="X51" s="2">
        <f t="shared" si="17"/>
        <v>0</v>
      </c>
      <c r="Y51" s="2">
        <v>0</v>
      </c>
    </row>
    <row r="52" spans="1:25">
      <c r="A52" s="1">
        <v>49</v>
      </c>
      <c r="B52" s="1" t="s">
        <v>134</v>
      </c>
      <c r="C52" s="1" t="s">
        <v>123</v>
      </c>
      <c r="D52" s="1" t="s">
        <v>76</v>
      </c>
      <c r="E52" s="2">
        <f t="shared" si="10"/>
        <v>0.38437500000000002</v>
      </c>
      <c r="F52" s="2">
        <f t="shared" si="11"/>
        <v>0.76875000000000004</v>
      </c>
      <c r="G52" s="2">
        <f t="shared" si="12"/>
        <v>0.6</v>
      </c>
      <c r="H52" s="2">
        <v>1</v>
      </c>
      <c r="I52" s="2">
        <v>0</v>
      </c>
      <c r="J52" s="2">
        <v>0</v>
      </c>
      <c r="K52" s="2">
        <v>1</v>
      </c>
      <c r="L52" s="2">
        <v>1</v>
      </c>
      <c r="M52" s="2">
        <f t="shared" si="13"/>
        <v>0.9375</v>
      </c>
      <c r="N52" s="2">
        <v>1</v>
      </c>
      <c r="O52" s="2">
        <v>1</v>
      </c>
      <c r="P52" s="2">
        <v>1</v>
      </c>
      <c r="Q52" s="2">
        <f t="shared" si="14"/>
        <v>0.75</v>
      </c>
      <c r="R52" s="2">
        <v>0.25</v>
      </c>
      <c r="S52" s="2">
        <v>0.5</v>
      </c>
      <c r="T52" s="2">
        <f t="shared" si="15"/>
        <v>0</v>
      </c>
      <c r="U52" s="2">
        <f t="shared" si="16"/>
        <v>0</v>
      </c>
      <c r="V52" s="2">
        <v>0</v>
      </c>
      <c r="W52" s="2">
        <v>0</v>
      </c>
      <c r="X52" s="2">
        <f t="shared" si="17"/>
        <v>0</v>
      </c>
      <c r="Y52" s="2">
        <v>0</v>
      </c>
    </row>
    <row r="53" spans="1:25">
      <c r="A53" s="1">
        <v>50</v>
      </c>
      <c r="B53" s="1" t="s">
        <v>135</v>
      </c>
      <c r="C53" s="1" t="s">
        <v>123</v>
      </c>
      <c r="D53" s="1" t="s">
        <v>78</v>
      </c>
      <c r="E53" s="2">
        <f t="shared" si="10"/>
        <v>0.15937499999999999</v>
      </c>
      <c r="F53" s="2">
        <f t="shared" si="11"/>
        <v>0.31874999999999998</v>
      </c>
      <c r="G53" s="2">
        <f t="shared" si="12"/>
        <v>0.2</v>
      </c>
      <c r="H53" s="2">
        <v>0</v>
      </c>
      <c r="I53" s="2">
        <v>0</v>
      </c>
      <c r="J53" s="2">
        <v>0</v>
      </c>
      <c r="K53" s="2">
        <v>1</v>
      </c>
      <c r="L53" s="2">
        <v>0</v>
      </c>
      <c r="M53" s="2">
        <f t="shared" si="13"/>
        <v>0.4375</v>
      </c>
      <c r="N53" s="2">
        <v>0</v>
      </c>
      <c r="O53" s="2">
        <v>0</v>
      </c>
      <c r="P53" s="2">
        <v>1</v>
      </c>
      <c r="Q53" s="2">
        <f t="shared" si="14"/>
        <v>0.75</v>
      </c>
      <c r="R53" s="2">
        <v>0.25</v>
      </c>
      <c r="S53" s="2">
        <v>0.5</v>
      </c>
      <c r="T53" s="2">
        <f t="shared" si="15"/>
        <v>0</v>
      </c>
      <c r="U53" s="2">
        <f t="shared" si="16"/>
        <v>0</v>
      </c>
      <c r="V53" s="2">
        <v>0</v>
      </c>
      <c r="W53" s="2">
        <v>0</v>
      </c>
      <c r="X53" s="2">
        <f t="shared" si="17"/>
        <v>0</v>
      </c>
      <c r="Y53" s="2">
        <v>0</v>
      </c>
    </row>
    <row r="54" spans="1:25">
      <c r="A54" s="1">
        <v>51</v>
      </c>
      <c r="B54" s="1" t="s">
        <v>136</v>
      </c>
      <c r="C54" s="1" t="s">
        <v>123</v>
      </c>
      <c r="D54" s="1" t="s">
        <v>80</v>
      </c>
      <c r="E54" s="2">
        <f t="shared" si="10"/>
        <v>0.7</v>
      </c>
      <c r="F54" s="2">
        <f t="shared" si="11"/>
        <v>0.9</v>
      </c>
      <c r="G54" s="2">
        <f t="shared" si="12"/>
        <v>0.8</v>
      </c>
      <c r="H54" s="2">
        <v>1</v>
      </c>
      <c r="I54" s="2">
        <v>1</v>
      </c>
      <c r="J54" s="2">
        <v>0</v>
      </c>
      <c r="K54" s="2">
        <v>1</v>
      </c>
      <c r="L54" s="2">
        <v>1</v>
      </c>
      <c r="M54" s="2">
        <f t="shared" si="13"/>
        <v>1</v>
      </c>
      <c r="N54" s="2">
        <v>1</v>
      </c>
      <c r="O54" s="2">
        <v>1</v>
      </c>
      <c r="P54" s="2">
        <v>1</v>
      </c>
      <c r="Q54" s="2">
        <f t="shared" si="14"/>
        <v>1</v>
      </c>
      <c r="R54" s="2">
        <v>0.25</v>
      </c>
      <c r="S54" s="2">
        <v>0.75</v>
      </c>
      <c r="T54" s="2">
        <f t="shared" si="15"/>
        <v>0.5</v>
      </c>
      <c r="U54" s="2">
        <f t="shared" si="16"/>
        <v>1</v>
      </c>
      <c r="V54" s="2">
        <v>1</v>
      </c>
      <c r="W54" s="2">
        <v>1</v>
      </c>
      <c r="X54" s="2">
        <f t="shared" si="17"/>
        <v>0</v>
      </c>
      <c r="Y54" s="2">
        <v>0</v>
      </c>
    </row>
    <row r="55" spans="1:25">
      <c r="A55" s="1">
        <v>52</v>
      </c>
      <c r="B55" s="1" t="s">
        <v>137</v>
      </c>
      <c r="C55" s="1" t="s">
        <v>123</v>
      </c>
      <c r="D55" s="1" t="s">
        <v>82</v>
      </c>
      <c r="E55" s="2">
        <f t="shared" si="10"/>
        <v>0.50937500000000002</v>
      </c>
      <c r="F55" s="2">
        <f t="shared" si="11"/>
        <v>0.76875000000000004</v>
      </c>
      <c r="G55" s="2">
        <f t="shared" si="12"/>
        <v>0.6</v>
      </c>
      <c r="H55" s="2">
        <v>1</v>
      </c>
      <c r="I55" s="2">
        <v>0</v>
      </c>
      <c r="J55" s="2">
        <v>1</v>
      </c>
      <c r="K55" s="2">
        <v>0</v>
      </c>
      <c r="L55" s="2">
        <v>1</v>
      </c>
      <c r="M55" s="2">
        <f t="shared" si="13"/>
        <v>0.9375</v>
      </c>
      <c r="N55" s="2">
        <v>1</v>
      </c>
      <c r="O55" s="2">
        <v>1</v>
      </c>
      <c r="P55" s="2">
        <v>1</v>
      </c>
      <c r="Q55" s="2">
        <f t="shared" si="14"/>
        <v>0.75</v>
      </c>
      <c r="R55" s="2">
        <v>0.25</v>
      </c>
      <c r="S55" s="2">
        <v>0.5</v>
      </c>
      <c r="T55" s="2">
        <f t="shared" si="15"/>
        <v>0.25</v>
      </c>
      <c r="U55" s="2">
        <f t="shared" si="16"/>
        <v>0.5</v>
      </c>
      <c r="V55" s="2">
        <v>0</v>
      </c>
      <c r="W55" s="2">
        <v>1</v>
      </c>
      <c r="X55" s="2">
        <f t="shared" si="17"/>
        <v>0</v>
      </c>
      <c r="Y55" s="2">
        <v>0</v>
      </c>
    </row>
    <row r="56" spans="1:25">
      <c r="A56" s="1">
        <v>53</v>
      </c>
      <c r="B56" s="1" t="s">
        <v>138</v>
      </c>
      <c r="C56" s="1" t="s">
        <v>123</v>
      </c>
      <c r="D56" s="1" t="s">
        <v>84</v>
      </c>
      <c r="E56" s="2">
        <f t="shared" si="10"/>
        <v>0.57499999999999996</v>
      </c>
      <c r="F56" s="2">
        <f t="shared" si="11"/>
        <v>0.9</v>
      </c>
      <c r="G56" s="2">
        <f t="shared" si="12"/>
        <v>0.8</v>
      </c>
      <c r="H56" s="2">
        <v>1</v>
      </c>
      <c r="I56" s="2">
        <v>1</v>
      </c>
      <c r="J56" s="2">
        <v>0</v>
      </c>
      <c r="K56" s="2">
        <v>1</v>
      </c>
      <c r="L56" s="2">
        <v>1</v>
      </c>
      <c r="M56" s="2">
        <f t="shared" si="13"/>
        <v>1</v>
      </c>
      <c r="N56" s="2">
        <v>1</v>
      </c>
      <c r="O56" s="2">
        <v>1</v>
      </c>
      <c r="P56" s="2">
        <v>1</v>
      </c>
      <c r="Q56" s="2">
        <f t="shared" si="14"/>
        <v>1</v>
      </c>
      <c r="R56" s="2">
        <v>0.25</v>
      </c>
      <c r="S56" s="2">
        <v>0.75</v>
      </c>
      <c r="T56" s="2">
        <f t="shared" si="15"/>
        <v>0.25</v>
      </c>
      <c r="U56" s="2">
        <f t="shared" si="16"/>
        <v>0.5</v>
      </c>
      <c r="V56" s="2">
        <v>1</v>
      </c>
      <c r="W56" s="2">
        <v>0</v>
      </c>
      <c r="X56" s="2">
        <f t="shared" si="17"/>
        <v>0</v>
      </c>
      <c r="Y56" s="2">
        <v>0</v>
      </c>
    </row>
    <row r="57" spans="1:25">
      <c r="A57" s="1">
        <v>54</v>
      </c>
      <c r="B57" s="1" t="s">
        <v>139</v>
      </c>
      <c r="C57" s="1" t="s">
        <v>123</v>
      </c>
      <c r="D57" s="1" t="s">
        <v>86</v>
      </c>
      <c r="E57" s="2">
        <f t="shared" si="10"/>
        <v>0.57499999999999996</v>
      </c>
      <c r="F57" s="2">
        <f t="shared" si="11"/>
        <v>0.9</v>
      </c>
      <c r="G57" s="2">
        <f t="shared" si="12"/>
        <v>0.8</v>
      </c>
      <c r="H57" s="2">
        <v>1</v>
      </c>
      <c r="I57" s="2">
        <v>1</v>
      </c>
      <c r="J57" s="2">
        <v>0</v>
      </c>
      <c r="K57" s="2">
        <v>1</v>
      </c>
      <c r="L57" s="2">
        <v>1</v>
      </c>
      <c r="M57" s="2">
        <f t="shared" si="13"/>
        <v>1</v>
      </c>
      <c r="N57" s="2">
        <v>1</v>
      </c>
      <c r="O57" s="2">
        <v>1</v>
      </c>
      <c r="P57" s="2">
        <v>1</v>
      </c>
      <c r="Q57" s="2">
        <f t="shared" si="14"/>
        <v>1</v>
      </c>
      <c r="R57" s="2">
        <v>0.25</v>
      </c>
      <c r="S57" s="2">
        <v>0.75</v>
      </c>
      <c r="T57" s="2">
        <f t="shared" si="15"/>
        <v>0.25</v>
      </c>
      <c r="U57" s="2">
        <f t="shared" si="16"/>
        <v>0.5</v>
      </c>
      <c r="V57" s="2">
        <v>0</v>
      </c>
      <c r="W57" s="2">
        <v>1</v>
      </c>
      <c r="X57" s="2">
        <f t="shared" si="17"/>
        <v>0</v>
      </c>
      <c r="Y57" s="2">
        <v>0</v>
      </c>
    </row>
    <row r="58" spans="1:25">
      <c r="A58" s="1">
        <v>55</v>
      </c>
      <c r="B58" s="1" t="s">
        <v>140</v>
      </c>
      <c r="C58" s="1" t="s">
        <v>123</v>
      </c>
      <c r="D58" s="1" t="s">
        <v>88</v>
      </c>
      <c r="E58" s="2">
        <f t="shared" si="10"/>
        <v>0.55937499999999996</v>
      </c>
      <c r="F58" s="2">
        <f t="shared" si="11"/>
        <v>0.86875000000000002</v>
      </c>
      <c r="G58" s="2">
        <f t="shared" si="12"/>
        <v>0.8</v>
      </c>
      <c r="H58" s="2">
        <v>1</v>
      </c>
      <c r="I58" s="2">
        <v>0</v>
      </c>
      <c r="J58" s="2">
        <v>1</v>
      </c>
      <c r="K58" s="2">
        <v>1</v>
      </c>
      <c r="L58" s="2">
        <v>1</v>
      </c>
      <c r="M58" s="2">
        <f t="shared" si="13"/>
        <v>0.9375</v>
      </c>
      <c r="N58" s="2">
        <v>1</v>
      </c>
      <c r="O58" s="2">
        <v>1</v>
      </c>
      <c r="P58" s="2">
        <v>1</v>
      </c>
      <c r="Q58" s="2">
        <f t="shared" si="14"/>
        <v>0.75</v>
      </c>
      <c r="R58" s="2">
        <v>0.25</v>
      </c>
      <c r="S58" s="2">
        <v>0.5</v>
      </c>
      <c r="T58" s="2">
        <f t="shared" si="15"/>
        <v>0.25</v>
      </c>
      <c r="U58" s="2">
        <f t="shared" si="16"/>
        <v>0.5</v>
      </c>
      <c r="V58" s="2">
        <v>0</v>
      </c>
      <c r="W58" s="2">
        <v>1</v>
      </c>
      <c r="X58" s="2">
        <f t="shared" si="17"/>
        <v>0</v>
      </c>
      <c r="Y58" s="2">
        <v>0</v>
      </c>
    </row>
    <row r="59" spans="1:25">
      <c r="A59" s="1">
        <v>56</v>
      </c>
      <c r="B59" s="1" t="s">
        <v>141</v>
      </c>
      <c r="C59" s="1" t="s">
        <v>123</v>
      </c>
      <c r="D59" s="1" t="s">
        <v>90</v>
      </c>
      <c r="E59" s="2">
        <f t="shared" si="10"/>
        <v>0.171875</v>
      </c>
      <c r="F59" s="2">
        <f t="shared" si="11"/>
        <v>9.375E-2</v>
      </c>
      <c r="G59" s="2">
        <f t="shared" si="12"/>
        <v>0</v>
      </c>
      <c r="H59" s="2">
        <v>0</v>
      </c>
      <c r="I59" s="2">
        <v>0</v>
      </c>
      <c r="J59" s="2">
        <v>0</v>
      </c>
      <c r="K59" s="2">
        <v>0</v>
      </c>
      <c r="L59" s="2">
        <v>0</v>
      </c>
      <c r="M59" s="2">
        <f t="shared" si="13"/>
        <v>0.1875</v>
      </c>
      <c r="N59" s="2">
        <v>0</v>
      </c>
      <c r="O59" s="2">
        <v>0</v>
      </c>
      <c r="P59" s="2">
        <v>0</v>
      </c>
      <c r="Q59" s="2">
        <f t="shared" si="14"/>
        <v>0.75</v>
      </c>
      <c r="R59" s="2">
        <v>0.25</v>
      </c>
      <c r="S59" s="2">
        <v>0.5</v>
      </c>
      <c r="T59" s="2">
        <f t="shared" si="15"/>
        <v>0.25</v>
      </c>
      <c r="U59" s="2">
        <f t="shared" si="16"/>
        <v>0.5</v>
      </c>
      <c r="V59" s="2">
        <v>0</v>
      </c>
      <c r="W59" s="2">
        <v>1</v>
      </c>
      <c r="X59" s="2">
        <f t="shared" si="17"/>
        <v>0</v>
      </c>
      <c r="Y59" s="2">
        <v>0</v>
      </c>
    </row>
    <row r="60" spans="1:25">
      <c r="A60" s="1">
        <v>57</v>
      </c>
      <c r="B60" s="1" t="s">
        <v>132</v>
      </c>
      <c r="C60" s="1" t="s">
        <v>123</v>
      </c>
      <c r="D60" s="1" t="s">
        <v>120</v>
      </c>
      <c r="E60" s="2">
        <f t="shared" si="10"/>
        <v>0.35</v>
      </c>
      <c r="F60" s="2">
        <f t="shared" si="11"/>
        <v>0.7</v>
      </c>
      <c r="G60" s="2">
        <f t="shared" si="12"/>
        <v>0.4</v>
      </c>
      <c r="H60" s="2">
        <v>0</v>
      </c>
      <c r="I60" s="2">
        <v>0</v>
      </c>
      <c r="J60" s="2">
        <v>0</v>
      </c>
      <c r="K60" s="2">
        <v>1</v>
      </c>
      <c r="L60" s="2">
        <v>1</v>
      </c>
      <c r="M60" s="2">
        <f t="shared" si="13"/>
        <v>1</v>
      </c>
      <c r="N60" s="2">
        <v>1</v>
      </c>
      <c r="O60" s="2">
        <v>1</v>
      </c>
      <c r="P60" s="2">
        <v>1</v>
      </c>
      <c r="Q60" s="2">
        <f t="shared" si="14"/>
        <v>1</v>
      </c>
      <c r="R60" s="2">
        <v>0.25</v>
      </c>
      <c r="S60" s="2">
        <v>0.75</v>
      </c>
      <c r="T60" s="2">
        <f t="shared" si="15"/>
        <v>0</v>
      </c>
      <c r="U60" s="2">
        <f t="shared" si="16"/>
        <v>0</v>
      </c>
      <c r="V60" s="2">
        <v>0</v>
      </c>
      <c r="W60" s="2">
        <v>0</v>
      </c>
      <c r="X60" s="2">
        <f t="shared" si="17"/>
        <v>0</v>
      </c>
      <c r="Y60" s="2">
        <v>0</v>
      </c>
    </row>
    <row r="61" spans="1:25">
      <c r="A61" s="1">
        <v>58</v>
      </c>
      <c r="B61" s="1" t="s">
        <v>142</v>
      </c>
      <c r="C61" s="1" t="s">
        <v>123</v>
      </c>
      <c r="D61" s="1" t="s">
        <v>92</v>
      </c>
      <c r="E61" s="2">
        <f t="shared" si="10"/>
        <v>0.28437499999999999</v>
      </c>
      <c r="F61" s="2">
        <f t="shared" si="11"/>
        <v>0.56874999999999998</v>
      </c>
      <c r="G61" s="2">
        <f t="shared" si="12"/>
        <v>0.2</v>
      </c>
      <c r="H61" s="2">
        <v>0</v>
      </c>
      <c r="I61" s="2">
        <v>0</v>
      </c>
      <c r="J61" s="2">
        <v>0</v>
      </c>
      <c r="K61" s="2">
        <v>0</v>
      </c>
      <c r="L61" s="2">
        <v>1</v>
      </c>
      <c r="M61" s="2">
        <f t="shared" si="13"/>
        <v>0.9375</v>
      </c>
      <c r="N61" s="2">
        <v>1</v>
      </c>
      <c r="O61" s="2">
        <v>1</v>
      </c>
      <c r="P61" s="2">
        <v>1</v>
      </c>
      <c r="Q61" s="2">
        <f t="shared" si="14"/>
        <v>0.75</v>
      </c>
      <c r="R61" s="2">
        <v>0.25</v>
      </c>
      <c r="S61" s="2">
        <v>0.5</v>
      </c>
      <c r="T61" s="2">
        <f t="shared" si="15"/>
        <v>0</v>
      </c>
      <c r="U61" s="2">
        <f t="shared" si="16"/>
        <v>0</v>
      </c>
      <c r="V61" s="2">
        <v>0</v>
      </c>
      <c r="W61" s="2">
        <v>0</v>
      </c>
      <c r="X61" s="2">
        <f t="shared" si="17"/>
        <v>0</v>
      </c>
      <c r="Y61" s="2">
        <v>0</v>
      </c>
    </row>
    <row r="62" spans="1:25">
      <c r="A62" s="1">
        <v>59</v>
      </c>
      <c r="B62" s="1" t="s">
        <v>143</v>
      </c>
      <c r="C62" s="1" t="s">
        <v>123</v>
      </c>
      <c r="D62" s="1" t="s">
        <v>94</v>
      </c>
      <c r="E62" s="2">
        <f t="shared" si="10"/>
        <v>0.4</v>
      </c>
      <c r="F62" s="2">
        <f t="shared" si="11"/>
        <v>0.8</v>
      </c>
      <c r="G62" s="2">
        <f t="shared" si="12"/>
        <v>0.6</v>
      </c>
      <c r="H62" s="2">
        <v>0</v>
      </c>
      <c r="I62" s="2">
        <v>1</v>
      </c>
      <c r="J62" s="2">
        <v>0</v>
      </c>
      <c r="K62" s="2">
        <v>1</v>
      </c>
      <c r="L62" s="2">
        <v>1</v>
      </c>
      <c r="M62" s="2">
        <f t="shared" si="13"/>
        <v>1</v>
      </c>
      <c r="N62" s="2">
        <v>1</v>
      </c>
      <c r="O62" s="2">
        <v>1</v>
      </c>
      <c r="P62" s="2">
        <v>1</v>
      </c>
      <c r="Q62" s="2">
        <f t="shared" si="14"/>
        <v>1</v>
      </c>
      <c r="R62" s="2">
        <v>0.25</v>
      </c>
      <c r="S62" s="2">
        <v>0.75</v>
      </c>
      <c r="T62" s="2">
        <f t="shared" si="15"/>
        <v>0</v>
      </c>
      <c r="U62" s="2">
        <f t="shared" si="16"/>
        <v>0</v>
      </c>
      <c r="V62" s="2">
        <v>0</v>
      </c>
      <c r="W62" s="2">
        <v>0</v>
      </c>
      <c r="X62" s="2">
        <f t="shared" si="17"/>
        <v>0</v>
      </c>
      <c r="Y62" s="2">
        <v>0</v>
      </c>
    </row>
    <row r="63" spans="1:25">
      <c r="A63" s="1">
        <v>60</v>
      </c>
      <c r="B63" s="1" t="s">
        <v>144</v>
      </c>
      <c r="C63" s="1" t="s">
        <v>123</v>
      </c>
      <c r="D63" s="1" t="s">
        <v>96</v>
      </c>
      <c r="E63" s="2">
        <f t="shared" si="10"/>
        <v>0.4</v>
      </c>
      <c r="F63" s="2">
        <f t="shared" si="11"/>
        <v>0.8</v>
      </c>
      <c r="G63" s="2">
        <f t="shared" si="12"/>
        <v>0.6</v>
      </c>
      <c r="H63" s="2">
        <v>0</v>
      </c>
      <c r="I63" s="2">
        <v>1</v>
      </c>
      <c r="J63" s="2">
        <v>0</v>
      </c>
      <c r="K63" s="2">
        <v>1</v>
      </c>
      <c r="L63" s="2">
        <v>1</v>
      </c>
      <c r="M63" s="2">
        <f t="shared" si="13"/>
        <v>1</v>
      </c>
      <c r="N63" s="2">
        <v>1</v>
      </c>
      <c r="O63" s="2">
        <v>1</v>
      </c>
      <c r="P63" s="2">
        <v>1</v>
      </c>
      <c r="Q63" s="2">
        <f t="shared" si="14"/>
        <v>1</v>
      </c>
      <c r="R63" s="2">
        <v>0.25</v>
      </c>
      <c r="S63" s="2">
        <v>0.75</v>
      </c>
      <c r="T63" s="2">
        <f t="shared" si="15"/>
        <v>0</v>
      </c>
      <c r="U63" s="2">
        <f t="shared" si="16"/>
        <v>0</v>
      </c>
      <c r="V63" s="2">
        <v>0</v>
      </c>
      <c r="W63" s="2">
        <v>0</v>
      </c>
      <c r="X63" s="2">
        <f t="shared" si="17"/>
        <v>0</v>
      </c>
      <c r="Y63" s="2">
        <v>0</v>
      </c>
    </row>
    <row r="64" spans="1:25">
      <c r="A64" s="1">
        <v>61</v>
      </c>
      <c r="B64" s="1" t="s">
        <v>145</v>
      </c>
      <c r="C64" s="1" t="s">
        <v>123</v>
      </c>
      <c r="D64" s="1" t="s">
        <v>97</v>
      </c>
      <c r="E64" s="2">
        <f t="shared" si="10"/>
        <v>0.43437500000000001</v>
      </c>
      <c r="F64" s="2">
        <f t="shared" si="11"/>
        <v>0.86875000000000002</v>
      </c>
      <c r="G64" s="2">
        <f t="shared" si="12"/>
        <v>0.8</v>
      </c>
      <c r="H64" s="2">
        <v>1</v>
      </c>
      <c r="I64" s="2">
        <v>1</v>
      </c>
      <c r="J64" s="2">
        <v>0</v>
      </c>
      <c r="K64" s="2">
        <v>1</v>
      </c>
      <c r="L64" s="2">
        <v>1</v>
      </c>
      <c r="M64" s="2">
        <f t="shared" si="13"/>
        <v>0.9375</v>
      </c>
      <c r="N64" s="2">
        <v>1</v>
      </c>
      <c r="O64" s="2">
        <v>1</v>
      </c>
      <c r="P64" s="2">
        <v>1</v>
      </c>
      <c r="Q64" s="2">
        <f t="shared" si="14"/>
        <v>0.75</v>
      </c>
      <c r="R64" s="2">
        <v>0.25</v>
      </c>
      <c r="S64" s="2">
        <v>0.5</v>
      </c>
      <c r="T64" s="2">
        <f t="shared" si="15"/>
        <v>0</v>
      </c>
      <c r="U64" s="2">
        <f t="shared" si="16"/>
        <v>0</v>
      </c>
      <c r="V64" s="2">
        <v>0</v>
      </c>
      <c r="W64" s="2">
        <v>0</v>
      </c>
      <c r="X64" s="2">
        <f t="shared" si="17"/>
        <v>0</v>
      </c>
      <c r="Y64" s="2">
        <v>0</v>
      </c>
    </row>
    <row r="65" spans="1:25">
      <c r="A65" s="1">
        <v>62</v>
      </c>
      <c r="B65" s="1" t="s">
        <v>146</v>
      </c>
      <c r="C65" s="1" t="s">
        <v>123</v>
      </c>
      <c r="D65" s="1" t="s">
        <v>99</v>
      </c>
      <c r="E65" s="2">
        <f t="shared" si="10"/>
        <v>0.28437499999999999</v>
      </c>
      <c r="F65" s="2">
        <f t="shared" si="11"/>
        <v>0.56874999999999998</v>
      </c>
      <c r="G65" s="2">
        <f t="shared" si="12"/>
        <v>0.2</v>
      </c>
      <c r="H65" s="2">
        <v>0</v>
      </c>
      <c r="I65" s="2">
        <v>0</v>
      </c>
      <c r="J65" s="2">
        <v>0</v>
      </c>
      <c r="K65" s="2">
        <v>1</v>
      </c>
      <c r="L65" s="2">
        <v>0</v>
      </c>
      <c r="M65" s="2">
        <f t="shared" si="13"/>
        <v>0.9375</v>
      </c>
      <c r="N65" s="2">
        <v>1</v>
      </c>
      <c r="O65" s="2">
        <v>1</v>
      </c>
      <c r="P65" s="2">
        <v>1</v>
      </c>
      <c r="Q65" s="2">
        <f t="shared" si="14"/>
        <v>0.75</v>
      </c>
      <c r="R65" s="2">
        <v>0.25</v>
      </c>
      <c r="S65" s="2">
        <v>0.5</v>
      </c>
      <c r="T65" s="2">
        <f t="shared" si="15"/>
        <v>0</v>
      </c>
      <c r="U65" s="2">
        <f t="shared" si="16"/>
        <v>0</v>
      </c>
      <c r="V65" s="2">
        <v>0</v>
      </c>
      <c r="W65" s="2">
        <v>0</v>
      </c>
      <c r="X65" s="2">
        <f t="shared" si="17"/>
        <v>0</v>
      </c>
      <c r="Y65" s="2">
        <v>0</v>
      </c>
    </row>
    <row r="66" spans="1:25">
      <c r="A66" s="1">
        <v>63</v>
      </c>
      <c r="B66" s="1" t="s">
        <v>147</v>
      </c>
      <c r="C66" s="1" t="s">
        <v>123</v>
      </c>
      <c r="D66" s="1" t="s">
        <v>101</v>
      </c>
      <c r="E66" s="2">
        <f t="shared" si="10"/>
        <v>0.4</v>
      </c>
      <c r="F66" s="2">
        <f t="shared" si="11"/>
        <v>0.8</v>
      </c>
      <c r="G66" s="2">
        <f t="shared" si="12"/>
        <v>0.6</v>
      </c>
      <c r="H66" s="2">
        <v>0</v>
      </c>
      <c r="I66" s="2">
        <v>0</v>
      </c>
      <c r="J66" s="2">
        <v>1</v>
      </c>
      <c r="K66" s="2">
        <v>1</v>
      </c>
      <c r="L66" s="2">
        <v>1</v>
      </c>
      <c r="M66" s="2">
        <f t="shared" si="13"/>
        <v>1</v>
      </c>
      <c r="N66" s="2">
        <v>1</v>
      </c>
      <c r="O66" s="2">
        <v>1</v>
      </c>
      <c r="P66" s="2">
        <v>1</v>
      </c>
      <c r="Q66" s="2">
        <f t="shared" si="14"/>
        <v>1</v>
      </c>
      <c r="R66" s="2">
        <v>0.25</v>
      </c>
      <c r="S66" s="2">
        <v>0.75</v>
      </c>
      <c r="T66" s="2">
        <f t="shared" si="15"/>
        <v>0</v>
      </c>
      <c r="U66" s="2">
        <f t="shared" si="16"/>
        <v>0</v>
      </c>
      <c r="V66" s="2">
        <v>0</v>
      </c>
      <c r="W66" s="2">
        <v>0</v>
      </c>
      <c r="X66" s="2">
        <f t="shared" si="17"/>
        <v>0</v>
      </c>
      <c r="Y66" s="2">
        <v>0</v>
      </c>
    </row>
    <row r="67" spans="1:25">
      <c r="A67" s="1">
        <v>64</v>
      </c>
      <c r="B67" s="1" t="s">
        <v>148</v>
      </c>
      <c r="C67" s="1" t="s">
        <v>123</v>
      </c>
      <c r="D67" s="1" t="s">
        <v>103</v>
      </c>
      <c r="E67" s="2">
        <f t="shared" si="10"/>
        <v>0.33437499999999998</v>
      </c>
      <c r="F67" s="2">
        <f t="shared" si="11"/>
        <v>0.66874999999999996</v>
      </c>
      <c r="G67" s="2">
        <f t="shared" si="12"/>
        <v>0.4</v>
      </c>
      <c r="H67" s="2">
        <v>0</v>
      </c>
      <c r="I67" s="2">
        <v>0</v>
      </c>
      <c r="J67" s="2">
        <v>0</v>
      </c>
      <c r="K67" s="2">
        <v>1</v>
      </c>
      <c r="L67" s="2">
        <v>1</v>
      </c>
      <c r="M67" s="2">
        <f t="shared" si="13"/>
        <v>0.9375</v>
      </c>
      <c r="N67" s="2">
        <v>1</v>
      </c>
      <c r="O67" s="2">
        <v>1</v>
      </c>
      <c r="P67" s="2">
        <v>1</v>
      </c>
      <c r="Q67" s="2">
        <f t="shared" si="14"/>
        <v>0.75</v>
      </c>
      <c r="R67" s="2">
        <v>0.25</v>
      </c>
      <c r="S67" s="2">
        <v>0.5</v>
      </c>
      <c r="T67" s="2">
        <f t="shared" si="15"/>
        <v>0</v>
      </c>
      <c r="U67" s="2">
        <f t="shared" si="16"/>
        <v>0</v>
      </c>
      <c r="V67" s="2">
        <v>0</v>
      </c>
      <c r="W67" s="2">
        <v>0</v>
      </c>
      <c r="X67" s="2">
        <f t="shared" si="17"/>
        <v>0</v>
      </c>
      <c r="Y67" s="2">
        <v>0</v>
      </c>
    </row>
    <row r="68" spans="1:25">
      <c r="A68" s="1">
        <v>65</v>
      </c>
      <c r="B68" s="1" t="s">
        <v>149</v>
      </c>
      <c r="C68" s="1" t="s">
        <v>123</v>
      </c>
      <c r="D68" s="1" t="s">
        <v>104</v>
      </c>
      <c r="E68" s="2">
        <f t="shared" ref="E68:E99" si="18">AVERAGE(F68,T68)</f>
        <v>0.38437500000000002</v>
      </c>
      <c r="F68" s="2">
        <f t="shared" ref="F68:F99" si="19">AVERAGE(G68,M68)</f>
        <v>0.76875000000000004</v>
      </c>
      <c r="G68" s="2">
        <f t="shared" ref="G68:G99" si="20">AVERAGE(H68:L68)</f>
        <v>0.6</v>
      </c>
      <c r="H68" s="2">
        <v>0</v>
      </c>
      <c r="I68" s="2">
        <v>1</v>
      </c>
      <c r="J68" s="2">
        <v>0</v>
      </c>
      <c r="K68" s="2">
        <v>1</v>
      </c>
      <c r="L68" s="2">
        <v>1</v>
      </c>
      <c r="M68" s="2">
        <f t="shared" ref="M68:M99" si="21">AVERAGE(N68:Q68)</f>
        <v>0.9375</v>
      </c>
      <c r="N68" s="2">
        <v>1</v>
      </c>
      <c r="O68" s="2">
        <v>1</v>
      </c>
      <c r="P68" s="2">
        <v>1</v>
      </c>
      <c r="Q68" s="2">
        <f t="shared" ref="Q68:Q99" si="22">SUM(R68:S68)</f>
        <v>0.75</v>
      </c>
      <c r="R68" s="2">
        <v>0.25</v>
      </c>
      <c r="S68" s="2">
        <v>0.5</v>
      </c>
      <c r="T68" s="2">
        <f t="shared" ref="T68:T99" si="23">AVERAGE(U68,X68)</f>
        <v>0</v>
      </c>
      <c r="U68" s="2">
        <f t="shared" ref="U68:U99" si="24">AVERAGE(V68:W68)</f>
        <v>0</v>
      </c>
      <c r="V68" s="2">
        <v>0</v>
      </c>
      <c r="W68" s="2">
        <v>0</v>
      </c>
      <c r="X68" s="2">
        <f t="shared" ref="X68:X99" si="25">Y68</f>
        <v>0</v>
      </c>
      <c r="Y68" s="2">
        <v>0</v>
      </c>
    </row>
    <row r="69" spans="1:25">
      <c r="A69" s="1">
        <v>66</v>
      </c>
      <c r="B69" s="1" t="s">
        <v>150</v>
      </c>
      <c r="C69" s="1" t="s">
        <v>123</v>
      </c>
      <c r="D69" s="1" t="s">
        <v>106</v>
      </c>
      <c r="E69" s="2">
        <f t="shared" si="18"/>
        <v>4.6875E-2</v>
      </c>
      <c r="F69" s="2">
        <f t="shared" si="19"/>
        <v>9.375E-2</v>
      </c>
      <c r="G69" s="2">
        <f t="shared" si="20"/>
        <v>0</v>
      </c>
      <c r="H69" s="2">
        <v>0</v>
      </c>
      <c r="I69" s="2">
        <v>0</v>
      </c>
      <c r="J69" s="2">
        <v>0</v>
      </c>
      <c r="K69" s="2">
        <v>0</v>
      </c>
      <c r="L69" s="2">
        <v>0</v>
      </c>
      <c r="M69" s="2">
        <f t="shared" si="21"/>
        <v>0.1875</v>
      </c>
      <c r="N69" s="2">
        <v>0</v>
      </c>
      <c r="O69" s="2">
        <v>0</v>
      </c>
      <c r="P69" s="2">
        <v>0</v>
      </c>
      <c r="Q69" s="2">
        <f t="shared" si="22"/>
        <v>0.75</v>
      </c>
      <c r="R69" s="2">
        <v>0.25</v>
      </c>
      <c r="S69" s="2">
        <v>0.5</v>
      </c>
      <c r="T69" s="2">
        <f t="shared" si="23"/>
        <v>0</v>
      </c>
      <c r="U69" s="2">
        <f t="shared" si="24"/>
        <v>0</v>
      </c>
      <c r="V69" s="2">
        <v>0</v>
      </c>
      <c r="W69" s="2">
        <v>0</v>
      </c>
      <c r="X69" s="2">
        <f t="shared" si="25"/>
        <v>0</v>
      </c>
      <c r="Y69" s="2">
        <v>0</v>
      </c>
    </row>
    <row r="70" spans="1:25">
      <c r="A70" s="1">
        <v>67</v>
      </c>
      <c r="B70" s="1" t="s">
        <v>151</v>
      </c>
      <c r="C70" s="1" t="s">
        <v>123</v>
      </c>
      <c r="D70" s="1" t="s">
        <v>108</v>
      </c>
      <c r="E70" s="2">
        <f t="shared" si="18"/>
        <v>9.6875000000000003E-2</v>
      </c>
      <c r="F70" s="2">
        <f t="shared" si="19"/>
        <v>0.19375000000000001</v>
      </c>
      <c r="G70" s="2">
        <f t="shared" si="20"/>
        <v>0.2</v>
      </c>
      <c r="H70" s="2">
        <v>0</v>
      </c>
      <c r="I70" s="2">
        <v>0</v>
      </c>
      <c r="J70" s="2">
        <v>0</v>
      </c>
      <c r="K70" s="2">
        <v>0</v>
      </c>
      <c r="L70" s="2">
        <v>1</v>
      </c>
      <c r="M70" s="2">
        <f t="shared" si="21"/>
        <v>0.1875</v>
      </c>
      <c r="N70" s="2">
        <v>0</v>
      </c>
      <c r="O70" s="2">
        <v>0</v>
      </c>
      <c r="P70" s="2">
        <v>0</v>
      </c>
      <c r="Q70" s="2">
        <f t="shared" si="22"/>
        <v>0.75</v>
      </c>
      <c r="R70" s="2">
        <v>0.25</v>
      </c>
      <c r="S70" s="2">
        <v>0.5</v>
      </c>
      <c r="T70" s="2">
        <f t="shared" si="23"/>
        <v>0</v>
      </c>
      <c r="U70" s="2">
        <f t="shared" si="24"/>
        <v>0</v>
      </c>
      <c r="V70" s="2">
        <v>0</v>
      </c>
      <c r="W70" s="2">
        <v>0</v>
      </c>
      <c r="X70" s="2">
        <f t="shared" si="25"/>
        <v>0</v>
      </c>
      <c r="Y70" s="2">
        <v>0</v>
      </c>
    </row>
    <row r="71" spans="1:25">
      <c r="A71" s="1">
        <v>68</v>
      </c>
      <c r="B71" s="1" t="s">
        <v>132</v>
      </c>
      <c r="C71" s="1" t="s">
        <v>123</v>
      </c>
      <c r="D71" s="1" t="s">
        <v>110</v>
      </c>
      <c r="E71" s="2">
        <f t="shared" si="18"/>
        <v>0.27187499999999998</v>
      </c>
      <c r="F71" s="2">
        <f t="shared" si="19"/>
        <v>0.54374999999999996</v>
      </c>
      <c r="G71" s="2">
        <f t="shared" si="20"/>
        <v>0.4</v>
      </c>
      <c r="H71" s="2">
        <v>0</v>
      </c>
      <c r="I71" s="2">
        <v>0</v>
      </c>
      <c r="J71" s="2">
        <v>0</v>
      </c>
      <c r="K71" s="2">
        <v>1</v>
      </c>
      <c r="L71" s="2">
        <v>1</v>
      </c>
      <c r="M71" s="2">
        <f t="shared" si="21"/>
        <v>0.6875</v>
      </c>
      <c r="N71" s="2">
        <v>1</v>
      </c>
      <c r="O71" s="2">
        <v>0</v>
      </c>
      <c r="P71" s="2">
        <v>1</v>
      </c>
      <c r="Q71" s="2">
        <f t="shared" si="22"/>
        <v>0.75</v>
      </c>
      <c r="R71" s="2">
        <v>0.25</v>
      </c>
      <c r="S71" s="2">
        <v>0.5</v>
      </c>
      <c r="T71" s="2">
        <f t="shared" si="23"/>
        <v>0</v>
      </c>
      <c r="U71" s="2">
        <f t="shared" si="24"/>
        <v>0</v>
      </c>
      <c r="V71" s="2">
        <v>0</v>
      </c>
      <c r="W71" s="2">
        <v>0</v>
      </c>
      <c r="X71" s="2">
        <f t="shared" si="25"/>
        <v>0</v>
      </c>
      <c r="Y71" s="2">
        <v>0</v>
      </c>
    </row>
    <row r="72" spans="1:25">
      <c r="A72" s="1">
        <v>69</v>
      </c>
      <c r="B72" s="1" t="s">
        <v>152</v>
      </c>
      <c r="C72" s="1" t="s">
        <v>123</v>
      </c>
      <c r="D72" s="1" t="s">
        <v>112</v>
      </c>
      <c r="E72" s="2">
        <f t="shared" si="18"/>
        <v>0.28437499999999999</v>
      </c>
      <c r="F72" s="2">
        <f t="shared" si="19"/>
        <v>0.56874999999999998</v>
      </c>
      <c r="G72" s="2">
        <f t="shared" si="20"/>
        <v>0.2</v>
      </c>
      <c r="H72" s="2">
        <v>0</v>
      </c>
      <c r="I72" s="2">
        <v>0</v>
      </c>
      <c r="J72" s="2">
        <v>0</v>
      </c>
      <c r="K72" s="2">
        <v>1</v>
      </c>
      <c r="L72" s="2">
        <v>0</v>
      </c>
      <c r="M72" s="2">
        <f t="shared" si="21"/>
        <v>0.9375</v>
      </c>
      <c r="N72" s="2">
        <v>1</v>
      </c>
      <c r="O72" s="2">
        <v>1</v>
      </c>
      <c r="P72" s="2">
        <v>1</v>
      </c>
      <c r="Q72" s="2">
        <f t="shared" si="22"/>
        <v>0.75</v>
      </c>
      <c r="R72" s="2">
        <v>0.25</v>
      </c>
      <c r="S72" s="2">
        <v>0.5</v>
      </c>
      <c r="T72" s="2">
        <f t="shared" si="23"/>
        <v>0</v>
      </c>
      <c r="U72" s="2">
        <f t="shared" si="24"/>
        <v>0</v>
      </c>
      <c r="V72" s="2">
        <v>0</v>
      </c>
      <c r="W72" s="2">
        <v>0</v>
      </c>
      <c r="X72" s="2">
        <f t="shared" si="25"/>
        <v>0</v>
      </c>
      <c r="Y72" s="2">
        <v>0</v>
      </c>
    </row>
    <row r="73" spans="1:25">
      <c r="A73" s="1">
        <v>70</v>
      </c>
      <c r="B73" s="1" t="s">
        <v>153</v>
      </c>
      <c r="C73" s="1" t="s">
        <v>123</v>
      </c>
      <c r="D73" s="1" t="s">
        <v>114</v>
      </c>
      <c r="E73" s="2">
        <f t="shared" si="18"/>
        <v>0.1875</v>
      </c>
      <c r="F73" s="2">
        <f t="shared" si="19"/>
        <v>0.375</v>
      </c>
      <c r="G73" s="2">
        <f t="shared" si="20"/>
        <v>0</v>
      </c>
      <c r="H73" s="2">
        <v>0</v>
      </c>
      <c r="I73" s="2">
        <v>0</v>
      </c>
      <c r="J73" s="2">
        <v>0</v>
      </c>
      <c r="K73" s="2">
        <v>0</v>
      </c>
      <c r="L73" s="2">
        <v>0</v>
      </c>
      <c r="M73" s="2">
        <f t="shared" si="21"/>
        <v>0.75</v>
      </c>
      <c r="N73" s="2">
        <v>1</v>
      </c>
      <c r="O73" s="2">
        <v>1</v>
      </c>
      <c r="P73" s="2">
        <v>1</v>
      </c>
      <c r="Q73" s="2">
        <f t="shared" si="22"/>
        <v>0</v>
      </c>
      <c r="R73" s="2">
        <v>0</v>
      </c>
      <c r="S73" s="2">
        <v>0</v>
      </c>
      <c r="T73" s="2">
        <f t="shared" si="23"/>
        <v>0</v>
      </c>
      <c r="U73" s="2">
        <f t="shared" si="24"/>
        <v>0</v>
      </c>
      <c r="V73" s="2">
        <v>0</v>
      </c>
      <c r="W73" s="2">
        <v>0</v>
      </c>
      <c r="X73" s="2">
        <f t="shared" si="25"/>
        <v>0</v>
      </c>
      <c r="Y73" s="2">
        <v>0</v>
      </c>
    </row>
    <row r="74" spans="1:25">
      <c r="A74" s="1">
        <v>71</v>
      </c>
      <c r="B74" s="1" t="s">
        <v>154</v>
      </c>
      <c r="C74" s="1" t="s">
        <v>155</v>
      </c>
      <c r="D74" s="1" t="s">
        <v>54</v>
      </c>
      <c r="E74" s="2">
        <f t="shared" si="18"/>
        <v>0</v>
      </c>
      <c r="F74" s="2">
        <f t="shared" si="19"/>
        <v>0</v>
      </c>
      <c r="G74" s="2">
        <f t="shared" si="20"/>
        <v>0</v>
      </c>
      <c r="H74" s="2">
        <v>0</v>
      </c>
      <c r="I74" s="2">
        <v>0</v>
      </c>
      <c r="J74" s="2">
        <v>0</v>
      </c>
      <c r="K74" s="2">
        <v>0</v>
      </c>
      <c r="L74" s="2">
        <v>0</v>
      </c>
      <c r="M74" s="2">
        <f t="shared" si="21"/>
        <v>0</v>
      </c>
      <c r="N74" s="2">
        <v>0</v>
      </c>
      <c r="O74" s="2">
        <v>0</v>
      </c>
      <c r="P74" s="2">
        <v>0</v>
      </c>
      <c r="Q74" s="2">
        <f t="shared" si="22"/>
        <v>0</v>
      </c>
      <c r="R74" s="2">
        <v>0</v>
      </c>
      <c r="S74" s="2">
        <v>0</v>
      </c>
      <c r="T74" s="2">
        <f t="shared" si="23"/>
        <v>0</v>
      </c>
      <c r="U74" s="2">
        <f t="shared" si="24"/>
        <v>0</v>
      </c>
      <c r="V74" s="2">
        <v>0</v>
      </c>
      <c r="W74" s="2">
        <v>0</v>
      </c>
      <c r="X74" s="2">
        <f t="shared" si="25"/>
        <v>0</v>
      </c>
      <c r="Y74" s="2">
        <v>0</v>
      </c>
    </row>
    <row r="75" spans="1:25">
      <c r="A75" s="1">
        <v>72</v>
      </c>
      <c r="B75" s="1" t="s">
        <v>156</v>
      </c>
      <c r="C75" s="1" t="s">
        <v>155</v>
      </c>
      <c r="D75" s="1" t="s">
        <v>76</v>
      </c>
      <c r="E75" s="2">
        <f t="shared" si="18"/>
        <v>9.6875000000000003E-2</v>
      </c>
      <c r="F75" s="2">
        <f t="shared" si="19"/>
        <v>0.19375000000000001</v>
      </c>
      <c r="G75" s="2">
        <f t="shared" si="20"/>
        <v>0.2</v>
      </c>
      <c r="H75" s="2">
        <v>0</v>
      </c>
      <c r="I75" s="2">
        <v>0</v>
      </c>
      <c r="J75" s="2">
        <v>0</v>
      </c>
      <c r="K75" s="2">
        <v>0</v>
      </c>
      <c r="L75" s="2">
        <v>1</v>
      </c>
      <c r="M75" s="2">
        <f t="shared" si="21"/>
        <v>0.1875</v>
      </c>
      <c r="N75" s="2">
        <v>0</v>
      </c>
      <c r="O75" s="2">
        <v>0</v>
      </c>
      <c r="P75" s="2">
        <v>0</v>
      </c>
      <c r="Q75" s="2">
        <f t="shared" si="22"/>
        <v>0.75</v>
      </c>
      <c r="R75" s="2">
        <v>0.25</v>
      </c>
      <c r="S75" s="2">
        <v>0.5</v>
      </c>
      <c r="T75" s="2">
        <f t="shared" si="23"/>
        <v>0</v>
      </c>
      <c r="U75" s="2">
        <f t="shared" si="24"/>
        <v>0</v>
      </c>
      <c r="V75" s="2">
        <v>0</v>
      </c>
      <c r="W75" s="2">
        <v>0</v>
      </c>
      <c r="X75" s="2">
        <f t="shared" si="25"/>
        <v>0</v>
      </c>
      <c r="Y75" s="2">
        <v>0</v>
      </c>
    </row>
    <row r="76" spans="1:25">
      <c r="A76" s="1">
        <v>73</v>
      </c>
      <c r="B76" s="1" t="s">
        <v>157</v>
      </c>
      <c r="C76" s="1" t="s">
        <v>155</v>
      </c>
      <c r="D76" s="1" t="s">
        <v>80</v>
      </c>
      <c r="E76" s="2">
        <f t="shared" si="18"/>
        <v>0</v>
      </c>
      <c r="F76" s="2">
        <f t="shared" si="19"/>
        <v>0</v>
      </c>
      <c r="G76" s="2">
        <f t="shared" si="20"/>
        <v>0</v>
      </c>
      <c r="H76" s="2">
        <v>0</v>
      </c>
      <c r="I76" s="2">
        <v>0</v>
      </c>
      <c r="J76" s="2">
        <v>0</v>
      </c>
      <c r="K76" s="2">
        <v>0</v>
      </c>
      <c r="L76" s="2">
        <v>0</v>
      </c>
      <c r="M76" s="2">
        <f t="shared" si="21"/>
        <v>0</v>
      </c>
      <c r="N76" s="2">
        <v>0</v>
      </c>
      <c r="O76" s="2">
        <v>0</v>
      </c>
      <c r="P76" s="2">
        <v>0</v>
      </c>
      <c r="Q76" s="2">
        <f t="shared" si="22"/>
        <v>0</v>
      </c>
      <c r="R76" s="2">
        <v>0</v>
      </c>
      <c r="S76" s="2">
        <v>0</v>
      </c>
      <c r="T76" s="2">
        <f t="shared" si="23"/>
        <v>0</v>
      </c>
      <c r="U76" s="2">
        <f t="shared" si="24"/>
        <v>0</v>
      </c>
      <c r="V76" s="2">
        <v>0</v>
      </c>
      <c r="W76" s="2">
        <v>0</v>
      </c>
      <c r="X76" s="2">
        <f t="shared" si="25"/>
        <v>0</v>
      </c>
      <c r="Y76" s="2">
        <v>0</v>
      </c>
    </row>
    <row r="77" spans="1:25">
      <c r="A77" s="1">
        <v>74</v>
      </c>
      <c r="B77" s="1" t="s">
        <v>158</v>
      </c>
      <c r="C77" s="1" t="s">
        <v>155</v>
      </c>
      <c r="D77" s="1" t="s">
        <v>84</v>
      </c>
      <c r="E77" s="2">
        <f t="shared" si="18"/>
        <v>0.05</v>
      </c>
      <c r="F77" s="2">
        <f t="shared" si="19"/>
        <v>0.1</v>
      </c>
      <c r="G77" s="2">
        <f t="shared" si="20"/>
        <v>0.2</v>
      </c>
      <c r="H77" s="2">
        <v>0</v>
      </c>
      <c r="I77" s="2">
        <v>0</v>
      </c>
      <c r="J77" s="2">
        <v>0</v>
      </c>
      <c r="K77" s="2">
        <v>0</v>
      </c>
      <c r="L77" s="2">
        <v>1</v>
      </c>
      <c r="M77" s="2">
        <f t="shared" si="21"/>
        <v>0</v>
      </c>
      <c r="N77" s="2">
        <v>0</v>
      </c>
      <c r="O77" s="2">
        <v>0</v>
      </c>
      <c r="P77" s="2">
        <v>0</v>
      </c>
      <c r="Q77" s="2">
        <f t="shared" si="22"/>
        <v>0</v>
      </c>
      <c r="R77" s="2">
        <v>0</v>
      </c>
      <c r="S77" s="2">
        <v>0</v>
      </c>
      <c r="T77" s="2">
        <f t="shared" si="23"/>
        <v>0</v>
      </c>
      <c r="U77" s="2">
        <f t="shared" si="24"/>
        <v>0</v>
      </c>
      <c r="V77" s="2">
        <v>0</v>
      </c>
      <c r="W77" s="2">
        <v>0</v>
      </c>
      <c r="X77" s="2">
        <f t="shared" si="25"/>
        <v>0</v>
      </c>
      <c r="Y77" s="2">
        <v>0</v>
      </c>
    </row>
    <row r="78" spans="1:25">
      <c r="A78" s="1">
        <v>75</v>
      </c>
      <c r="B78" s="1" t="s">
        <v>159</v>
      </c>
      <c r="C78" s="1" t="s">
        <v>155</v>
      </c>
      <c r="D78" s="1" t="s">
        <v>96</v>
      </c>
      <c r="E78" s="2">
        <f t="shared" si="18"/>
        <v>0.05</v>
      </c>
      <c r="F78" s="2">
        <f t="shared" si="19"/>
        <v>0.1</v>
      </c>
      <c r="G78" s="2">
        <f t="shared" si="20"/>
        <v>0.2</v>
      </c>
      <c r="H78" s="2">
        <v>0</v>
      </c>
      <c r="I78" s="2">
        <v>0</v>
      </c>
      <c r="J78" s="2">
        <v>0</v>
      </c>
      <c r="K78" s="2">
        <v>0</v>
      </c>
      <c r="L78" s="2">
        <v>1</v>
      </c>
      <c r="M78" s="2">
        <f t="shared" si="21"/>
        <v>0</v>
      </c>
      <c r="N78" s="2">
        <v>0</v>
      </c>
      <c r="O78" s="2">
        <v>0</v>
      </c>
      <c r="P78" s="2">
        <v>0</v>
      </c>
      <c r="Q78" s="2">
        <f t="shared" si="22"/>
        <v>0</v>
      </c>
      <c r="R78" s="2">
        <v>0</v>
      </c>
      <c r="S78" s="2">
        <v>0</v>
      </c>
      <c r="T78" s="2">
        <f t="shared" si="23"/>
        <v>0</v>
      </c>
      <c r="U78" s="2">
        <f t="shared" si="24"/>
        <v>0</v>
      </c>
      <c r="V78" s="2">
        <v>0</v>
      </c>
      <c r="W78" s="2">
        <v>0</v>
      </c>
      <c r="X78" s="2">
        <f t="shared" si="25"/>
        <v>0</v>
      </c>
      <c r="Y78" s="2">
        <v>0</v>
      </c>
    </row>
    <row r="79" spans="1:25">
      <c r="A79" s="1">
        <v>76</v>
      </c>
      <c r="B79" s="1" t="s">
        <v>156</v>
      </c>
      <c r="C79" s="1" t="s">
        <v>155</v>
      </c>
      <c r="D79" s="1" t="s">
        <v>99</v>
      </c>
      <c r="E79" s="2">
        <f t="shared" si="18"/>
        <v>0.1</v>
      </c>
      <c r="F79" s="2">
        <f t="shared" si="19"/>
        <v>0.2</v>
      </c>
      <c r="G79" s="2">
        <f t="shared" si="20"/>
        <v>0.4</v>
      </c>
      <c r="H79" s="2">
        <v>0</v>
      </c>
      <c r="I79" s="2">
        <v>1</v>
      </c>
      <c r="J79" s="2">
        <v>0</v>
      </c>
      <c r="K79" s="2">
        <v>0</v>
      </c>
      <c r="L79" s="2">
        <v>1</v>
      </c>
      <c r="M79" s="2">
        <f t="shared" si="21"/>
        <v>0</v>
      </c>
      <c r="N79" s="2">
        <v>0</v>
      </c>
      <c r="O79" s="2">
        <v>0</v>
      </c>
      <c r="P79" s="2">
        <v>0</v>
      </c>
      <c r="Q79" s="2">
        <f t="shared" si="22"/>
        <v>0</v>
      </c>
      <c r="R79" s="2">
        <v>0</v>
      </c>
      <c r="S79" s="2">
        <v>0</v>
      </c>
      <c r="T79" s="2">
        <f t="shared" si="23"/>
        <v>0</v>
      </c>
      <c r="U79" s="2">
        <f t="shared" si="24"/>
        <v>0</v>
      </c>
      <c r="V79" s="2">
        <v>0</v>
      </c>
      <c r="W79" s="2">
        <v>0</v>
      </c>
      <c r="X79" s="2">
        <f t="shared" si="25"/>
        <v>0</v>
      </c>
      <c r="Y79" s="2">
        <v>0</v>
      </c>
    </row>
    <row r="80" spans="1:25">
      <c r="A80" s="1">
        <v>77</v>
      </c>
      <c r="B80" s="1" t="s">
        <v>160</v>
      </c>
      <c r="C80" s="1" t="s">
        <v>155</v>
      </c>
      <c r="D80" s="1" t="s">
        <v>108</v>
      </c>
      <c r="E80" s="2">
        <f t="shared" si="18"/>
        <v>0.05</v>
      </c>
      <c r="F80" s="2">
        <f t="shared" si="19"/>
        <v>0.1</v>
      </c>
      <c r="G80" s="2">
        <f t="shared" si="20"/>
        <v>0.2</v>
      </c>
      <c r="H80" s="2">
        <v>0</v>
      </c>
      <c r="I80" s="2">
        <v>0</v>
      </c>
      <c r="J80" s="2">
        <v>0</v>
      </c>
      <c r="K80" s="2">
        <v>0</v>
      </c>
      <c r="L80" s="2">
        <v>1</v>
      </c>
      <c r="M80" s="2">
        <f t="shared" si="21"/>
        <v>0</v>
      </c>
      <c r="N80" s="2">
        <v>0</v>
      </c>
      <c r="O80" s="2">
        <v>0</v>
      </c>
      <c r="P80" s="2">
        <v>0</v>
      </c>
      <c r="Q80" s="2">
        <f t="shared" si="22"/>
        <v>0</v>
      </c>
      <c r="R80" s="2">
        <v>0</v>
      </c>
      <c r="S80" s="2">
        <v>0</v>
      </c>
      <c r="T80" s="2">
        <f t="shared" si="23"/>
        <v>0</v>
      </c>
      <c r="U80" s="2">
        <f t="shared" si="24"/>
        <v>0</v>
      </c>
      <c r="V80" s="2">
        <v>0</v>
      </c>
      <c r="W80" s="2">
        <v>0</v>
      </c>
      <c r="X80" s="2">
        <f t="shared" si="25"/>
        <v>0</v>
      </c>
      <c r="Y80" s="2">
        <v>0</v>
      </c>
    </row>
    <row r="81" spans="1:25">
      <c r="A81" s="1">
        <v>78</v>
      </c>
      <c r="B81" s="1" t="s">
        <v>161</v>
      </c>
      <c r="C81" s="1" t="s">
        <v>155</v>
      </c>
      <c r="D81" s="1" t="s">
        <v>112</v>
      </c>
      <c r="E81" s="2">
        <f t="shared" si="18"/>
        <v>0.16250000000000001</v>
      </c>
      <c r="F81" s="2">
        <f t="shared" si="19"/>
        <v>0.32500000000000001</v>
      </c>
      <c r="G81" s="2">
        <f t="shared" si="20"/>
        <v>0.4</v>
      </c>
      <c r="H81" s="2">
        <v>0</v>
      </c>
      <c r="I81" s="2">
        <v>0</v>
      </c>
      <c r="J81" s="2">
        <v>0</v>
      </c>
      <c r="K81" s="2">
        <v>1</v>
      </c>
      <c r="L81" s="2">
        <v>1</v>
      </c>
      <c r="M81" s="2">
        <f t="shared" si="21"/>
        <v>0.25</v>
      </c>
      <c r="N81" s="2">
        <v>1</v>
      </c>
      <c r="O81" s="2">
        <v>0</v>
      </c>
      <c r="P81" s="2">
        <v>0</v>
      </c>
      <c r="Q81" s="2">
        <f t="shared" si="22"/>
        <v>0</v>
      </c>
      <c r="R81" s="2">
        <v>0</v>
      </c>
      <c r="S81" s="2">
        <v>0</v>
      </c>
      <c r="T81" s="2">
        <f t="shared" si="23"/>
        <v>0</v>
      </c>
      <c r="U81" s="2">
        <f t="shared" si="24"/>
        <v>0</v>
      </c>
      <c r="V81" s="2">
        <v>0</v>
      </c>
      <c r="W81" s="2">
        <v>0</v>
      </c>
      <c r="X81" s="2">
        <f t="shared" si="25"/>
        <v>0</v>
      </c>
      <c r="Y81" s="2">
        <v>0</v>
      </c>
    </row>
    <row r="82" spans="1:25">
      <c r="A82" s="1">
        <v>79</v>
      </c>
      <c r="B82" s="1" t="s">
        <v>162</v>
      </c>
      <c r="C82" s="1" t="s">
        <v>163</v>
      </c>
      <c r="D82" s="1" t="s">
        <v>54</v>
      </c>
      <c r="E82" s="2">
        <f t="shared" si="18"/>
        <v>0.17499999999999999</v>
      </c>
      <c r="F82" s="2">
        <f t="shared" si="19"/>
        <v>0.35</v>
      </c>
      <c r="G82" s="2">
        <f t="shared" si="20"/>
        <v>0.2</v>
      </c>
      <c r="H82" s="2">
        <v>0</v>
      </c>
      <c r="I82" s="2">
        <v>0</v>
      </c>
      <c r="J82" s="2">
        <v>0</v>
      </c>
      <c r="K82" s="2">
        <v>1</v>
      </c>
      <c r="L82" s="2">
        <v>0</v>
      </c>
      <c r="M82" s="2">
        <f t="shared" si="21"/>
        <v>0.5</v>
      </c>
      <c r="N82" s="2">
        <v>0</v>
      </c>
      <c r="O82" s="2">
        <v>1</v>
      </c>
      <c r="P82" s="2">
        <v>1</v>
      </c>
      <c r="Q82" s="2">
        <f t="shared" si="22"/>
        <v>0</v>
      </c>
      <c r="R82" s="2">
        <v>0</v>
      </c>
      <c r="S82" s="2">
        <v>0</v>
      </c>
      <c r="T82" s="2">
        <f t="shared" si="23"/>
        <v>0</v>
      </c>
      <c r="U82" s="2">
        <f t="shared" si="24"/>
        <v>0</v>
      </c>
      <c r="V82" s="2">
        <v>0</v>
      </c>
      <c r="W82" s="2">
        <v>0</v>
      </c>
      <c r="X82" s="2">
        <f t="shared" si="25"/>
        <v>0</v>
      </c>
      <c r="Y82" s="2">
        <v>0</v>
      </c>
    </row>
    <row r="83" spans="1:25">
      <c r="A83" s="1">
        <v>80</v>
      </c>
      <c r="B83" s="1" t="s">
        <v>164</v>
      </c>
      <c r="C83" s="1" t="s">
        <v>163</v>
      </c>
      <c r="D83" s="1" t="s">
        <v>58</v>
      </c>
      <c r="E83" s="2">
        <f t="shared" si="18"/>
        <v>0.15</v>
      </c>
      <c r="F83" s="2">
        <f t="shared" si="19"/>
        <v>0.3</v>
      </c>
      <c r="G83" s="2">
        <f t="shared" si="20"/>
        <v>0.6</v>
      </c>
      <c r="H83" s="2">
        <v>1</v>
      </c>
      <c r="I83" s="2">
        <v>0</v>
      </c>
      <c r="J83" s="2">
        <v>0</v>
      </c>
      <c r="K83" s="2">
        <v>1</v>
      </c>
      <c r="L83" s="2">
        <v>1</v>
      </c>
      <c r="M83" s="2">
        <f t="shared" si="21"/>
        <v>0</v>
      </c>
      <c r="N83" s="2">
        <v>0</v>
      </c>
      <c r="O83" s="2">
        <v>0</v>
      </c>
      <c r="P83" s="2">
        <v>0</v>
      </c>
      <c r="Q83" s="2">
        <f t="shared" si="22"/>
        <v>0</v>
      </c>
      <c r="R83" s="2">
        <v>0</v>
      </c>
      <c r="S83" s="2">
        <v>0</v>
      </c>
      <c r="T83" s="2">
        <f t="shared" si="23"/>
        <v>0</v>
      </c>
      <c r="U83" s="2">
        <f t="shared" si="24"/>
        <v>0</v>
      </c>
      <c r="V83" s="2">
        <v>0</v>
      </c>
      <c r="W83" s="2">
        <v>0</v>
      </c>
      <c r="X83" s="2">
        <f t="shared" si="25"/>
        <v>0</v>
      </c>
      <c r="Y83" s="2">
        <v>0</v>
      </c>
    </row>
    <row r="84" spans="1:25">
      <c r="A84" s="1">
        <v>81</v>
      </c>
      <c r="B84" s="1" t="s">
        <v>165</v>
      </c>
      <c r="C84" s="1" t="s">
        <v>163</v>
      </c>
      <c r="D84" s="1" t="s">
        <v>60</v>
      </c>
      <c r="E84" s="2">
        <f t="shared" si="18"/>
        <v>0.1125</v>
      </c>
      <c r="F84" s="2">
        <f t="shared" si="19"/>
        <v>0.22500000000000001</v>
      </c>
      <c r="G84" s="2">
        <f t="shared" si="20"/>
        <v>0.2</v>
      </c>
      <c r="H84" s="2">
        <v>0</v>
      </c>
      <c r="I84" s="2">
        <v>0</v>
      </c>
      <c r="J84" s="2">
        <v>0</v>
      </c>
      <c r="K84" s="2">
        <v>1</v>
      </c>
      <c r="L84" s="2">
        <v>0</v>
      </c>
      <c r="M84" s="2">
        <f t="shared" si="21"/>
        <v>0.25</v>
      </c>
      <c r="N84" s="2">
        <v>1</v>
      </c>
      <c r="O84" s="2">
        <v>0</v>
      </c>
      <c r="P84" s="2">
        <v>0</v>
      </c>
      <c r="Q84" s="2">
        <f t="shared" si="22"/>
        <v>0</v>
      </c>
      <c r="R84" s="2">
        <v>0</v>
      </c>
      <c r="S84" s="2">
        <v>0</v>
      </c>
      <c r="T84" s="2">
        <f t="shared" si="23"/>
        <v>0</v>
      </c>
      <c r="U84" s="2">
        <f t="shared" si="24"/>
        <v>0</v>
      </c>
      <c r="V84" s="2">
        <v>0</v>
      </c>
      <c r="W84" s="2">
        <v>0</v>
      </c>
      <c r="X84" s="2">
        <f t="shared" si="25"/>
        <v>0</v>
      </c>
      <c r="Y84" s="2">
        <v>0</v>
      </c>
    </row>
    <row r="85" spans="1:25">
      <c r="A85" s="1">
        <v>82</v>
      </c>
      <c r="B85" s="1" t="s">
        <v>166</v>
      </c>
      <c r="C85" s="1" t="s">
        <v>163</v>
      </c>
      <c r="D85" s="1" t="s">
        <v>62</v>
      </c>
      <c r="E85" s="2">
        <f t="shared" si="18"/>
        <v>0.05</v>
      </c>
      <c r="F85" s="2">
        <f t="shared" si="19"/>
        <v>0.1</v>
      </c>
      <c r="G85" s="2">
        <f t="shared" si="20"/>
        <v>0.2</v>
      </c>
      <c r="H85" s="2">
        <v>0</v>
      </c>
      <c r="I85" s="2">
        <v>0</v>
      </c>
      <c r="J85" s="2">
        <v>0</v>
      </c>
      <c r="K85" s="2">
        <v>1</v>
      </c>
      <c r="L85" s="2">
        <v>0</v>
      </c>
      <c r="M85" s="2">
        <f t="shared" si="21"/>
        <v>0</v>
      </c>
      <c r="N85" s="2">
        <v>0</v>
      </c>
      <c r="O85" s="2">
        <v>0</v>
      </c>
      <c r="P85" s="2">
        <v>0</v>
      </c>
      <c r="Q85" s="2">
        <f t="shared" si="22"/>
        <v>0</v>
      </c>
      <c r="R85" s="2">
        <v>0</v>
      </c>
      <c r="S85" s="2">
        <v>0</v>
      </c>
      <c r="T85" s="2">
        <f t="shared" si="23"/>
        <v>0</v>
      </c>
      <c r="U85" s="2">
        <f t="shared" si="24"/>
        <v>0</v>
      </c>
      <c r="V85" s="2">
        <v>0</v>
      </c>
      <c r="W85" s="2">
        <v>0</v>
      </c>
      <c r="X85" s="2">
        <f t="shared" si="25"/>
        <v>0</v>
      </c>
      <c r="Y85" s="2">
        <v>0</v>
      </c>
    </row>
    <row r="86" spans="1:25">
      <c r="A86" s="1">
        <v>83</v>
      </c>
      <c r="B86" s="1" t="s">
        <v>167</v>
      </c>
      <c r="C86" s="1" t="s">
        <v>163</v>
      </c>
      <c r="D86" s="1" t="s">
        <v>64</v>
      </c>
      <c r="E86" s="2">
        <f t="shared" si="18"/>
        <v>0.20624999999999999</v>
      </c>
      <c r="F86" s="2">
        <f t="shared" si="19"/>
        <v>0.41249999999999998</v>
      </c>
      <c r="G86" s="2">
        <f t="shared" si="20"/>
        <v>0.2</v>
      </c>
      <c r="H86" s="2">
        <v>0</v>
      </c>
      <c r="I86" s="2">
        <v>0</v>
      </c>
      <c r="J86" s="2">
        <v>0</v>
      </c>
      <c r="K86" s="2">
        <v>0</v>
      </c>
      <c r="L86" s="2">
        <v>1</v>
      </c>
      <c r="M86" s="2">
        <f t="shared" si="21"/>
        <v>0.625</v>
      </c>
      <c r="N86" s="2">
        <v>1</v>
      </c>
      <c r="O86" s="2">
        <v>0</v>
      </c>
      <c r="P86" s="2">
        <v>1</v>
      </c>
      <c r="Q86" s="2">
        <f t="shared" si="22"/>
        <v>0.5</v>
      </c>
      <c r="R86" s="2">
        <v>0.25</v>
      </c>
      <c r="S86" s="2">
        <v>0.25</v>
      </c>
      <c r="T86" s="2">
        <f t="shared" si="23"/>
        <v>0</v>
      </c>
      <c r="U86" s="2">
        <f t="shared" si="24"/>
        <v>0</v>
      </c>
      <c r="V86" s="2">
        <v>0</v>
      </c>
      <c r="W86" s="2">
        <v>0</v>
      </c>
      <c r="X86" s="2">
        <f t="shared" si="25"/>
        <v>0</v>
      </c>
      <c r="Y86" s="2">
        <v>0</v>
      </c>
    </row>
    <row r="87" spans="1:25">
      <c r="A87" s="1">
        <v>84</v>
      </c>
      <c r="B87" s="1" t="s">
        <v>168</v>
      </c>
      <c r="C87" s="1" t="s">
        <v>163</v>
      </c>
      <c r="D87" s="1" t="s">
        <v>66</v>
      </c>
      <c r="E87" s="2">
        <f t="shared" si="18"/>
        <v>0.28749999999999998</v>
      </c>
      <c r="F87" s="2">
        <f t="shared" si="19"/>
        <v>0.57499999999999996</v>
      </c>
      <c r="G87" s="2">
        <f t="shared" si="20"/>
        <v>0.4</v>
      </c>
      <c r="H87" s="2">
        <v>0</v>
      </c>
      <c r="I87" s="2">
        <v>1</v>
      </c>
      <c r="J87" s="2">
        <v>0</v>
      </c>
      <c r="K87" s="2">
        <v>0</v>
      </c>
      <c r="L87" s="2">
        <v>1</v>
      </c>
      <c r="M87" s="2">
        <f t="shared" si="21"/>
        <v>0.75</v>
      </c>
      <c r="N87" s="2">
        <v>1</v>
      </c>
      <c r="O87" s="2">
        <v>1</v>
      </c>
      <c r="P87" s="2">
        <v>1</v>
      </c>
      <c r="Q87" s="2">
        <f t="shared" si="22"/>
        <v>0</v>
      </c>
      <c r="R87" s="2">
        <v>0</v>
      </c>
      <c r="S87" s="2">
        <v>0</v>
      </c>
      <c r="T87" s="2">
        <f t="shared" si="23"/>
        <v>0</v>
      </c>
      <c r="U87" s="2">
        <f t="shared" si="24"/>
        <v>0</v>
      </c>
      <c r="V87" s="2">
        <v>0</v>
      </c>
      <c r="W87" s="2">
        <v>0</v>
      </c>
      <c r="X87" s="2">
        <f t="shared" si="25"/>
        <v>0</v>
      </c>
      <c r="Y87" s="2">
        <v>0</v>
      </c>
    </row>
    <row r="88" spans="1:25">
      <c r="A88" s="1">
        <v>85</v>
      </c>
      <c r="B88" s="1" t="s">
        <v>169</v>
      </c>
      <c r="C88" s="1" t="s">
        <v>163</v>
      </c>
      <c r="D88" s="1" t="s">
        <v>68</v>
      </c>
      <c r="E88" s="2">
        <f t="shared" si="18"/>
        <v>0.27500000000000002</v>
      </c>
      <c r="F88" s="2">
        <f t="shared" si="19"/>
        <v>0.55000000000000004</v>
      </c>
      <c r="G88" s="2">
        <f t="shared" si="20"/>
        <v>0.6</v>
      </c>
      <c r="H88" s="2">
        <v>0</v>
      </c>
      <c r="I88" s="2">
        <v>1</v>
      </c>
      <c r="J88" s="2">
        <v>0</v>
      </c>
      <c r="K88" s="2">
        <v>1</v>
      </c>
      <c r="L88" s="2">
        <v>1</v>
      </c>
      <c r="M88" s="2">
        <f t="shared" si="21"/>
        <v>0.5</v>
      </c>
      <c r="N88" s="2">
        <v>1</v>
      </c>
      <c r="O88" s="2">
        <v>1</v>
      </c>
      <c r="P88" s="2">
        <v>0</v>
      </c>
      <c r="Q88" s="2">
        <f t="shared" si="22"/>
        <v>0</v>
      </c>
      <c r="R88" s="2">
        <v>0</v>
      </c>
      <c r="S88" s="2">
        <v>0</v>
      </c>
      <c r="T88" s="2">
        <f t="shared" si="23"/>
        <v>0</v>
      </c>
      <c r="U88" s="2">
        <f t="shared" si="24"/>
        <v>0</v>
      </c>
      <c r="V88" s="2">
        <v>0</v>
      </c>
      <c r="W88" s="2">
        <v>0</v>
      </c>
      <c r="X88" s="2">
        <f t="shared" si="25"/>
        <v>0</v>
      </c>
      <c r="Y88" s="2">
        <v>0</v>
      </c>
    </row>
    <row r="89" spans="1:25">
      <c r="A89" s="1">
        <v>86</v>
      </c>
      <c r="B89" s="1" t="s">
        <v>170</v>
      </c>
      <c r="C89" s="1" t="s">
        <v>163</v>
      </c>
      <c r="D89" s="1" t="s">
        <v>70</v>
      </c>
      <c r="E89" s="2">
        <f t="shared" si="18"/>
        <v>0.1</v>
      </c>
      <c r="F89" s="2">
        <f t="shared" si="19"/>
        <v>0.2</v>
      </c>
      <c r="G89" s="2">
        <f t="shared" si="20"/>
        <v>0.4</v>
      </c>
      <c r="H89" s="2">
        <v>0</v>
      </c>
      <c r="I89" s="2">
        <v>0</v>
      </c>
      <c r="J89" s="2">
        <v>0</v>
      </c>
      <c r="K89" s="2">
        <v>1</v>
      </c>
      <c r="L89" s="2">
        <v>1</v>
      </c>
      <c r="M89" s="2">
        <f t="shared" si="21"/>
        <v>0</v>
      </c>
      <c r="N89" s="2">
        <v>0</v>
      </c>
      <c r="O89" s="2">
        <v>0</v>
      </c>
      <c r="P89" s="2">
        <v>0</v>
      </c>
      <c r="Q89" s="2">
        <f t="shared" si="22"/>
        <v>0</v>
      </c>
      <c r="R89" s="2">
        <v>0</v>
      </c>
      <c r="S89" s="2">
        <v>0</v>
      </c>
      <c r="T89" s="2">
        <f t="shared" si="23"/>
        <v>0</v>
      </c>
      <c r="U89" s="2">
        <f t="shared" si="24"/>
        <v>0</v>
      </c>
      <c r="V89" s="2">
        <v>0</v>
      </c>
      <c r="W89" s="2">
        <v>0</v>
      </c>
      <c r="X89" s="2">
        <f t="shared" si="25"/>
        <v>0</v>
      </c>
      <c r="Y89" s="2">
        <v>0</v>
      </c>
    </row>
    <row r="90" spans="1:25">
      <c r="A90" s="1">
        <v>87</v>
      </c>
      <c r="B90" s="1" t="s">
        <v>171</v>
      </c>
      <c r="C90" s="1" t="s">
        <v>163</v>
      </c>
      <c r="D90" s="1" t="s">
        <v>72</v>
      </c>
      <c r="E90" s="2">
        <f t="shared" si="18"/>
        <v>0.05</v>
      </c>
      <c r="F90" s="2">
        <f t="shared" si="19"/>
        <v>0.1</v>
      </c>
      <c r="G90" s="2">
        <f t="shared" si="20"/>
        <v>0.2</v>
      </c>
      <c r="H90" s="2">
        <v>0</v>
      </c>
      <c r="I90" s="2">
        <v>0</v>
      </c>
      <c r="J90" s="2">
        <v>0</v>
      </c>
      <c r="K90" s="2">
        <v>1</v>
      </c>
      <c r="L90" s="2">
        <v>0</v>
      </c>
      <c r="M90" s="2">
        <f t="shared" si="21"/>
        <v>0</v>
      </c>
      <c r="N90" s="2">
        <v>0</v>
      </c>
      <c r="O90" s="2">
        <v>0</v>
      </c>
      <c r="P90" s="2">
        <v>0</v>
      </c>
      <c r="Q90" s="2">
        <f t="shared" si="22"/>
        <v>0</v>
      </c>
      <c r="R90" s="2">
        <v>0</v>
      </c>
      <c r="S90" s="2">
        <v>0</v>
      </c>
      <c r="T90" s="2">
        <f t="shared" si="23"/>
        <v>0</v>
      </c>
      <c r="U90" s="2">
        <f t="shared" si="24"/>
        <v>0</v>
      </c>
      <c r="V90" s="2">
        <v>0</v>
      </c>
      <c r="W90" s="2">
        <v>0</v>
      </c>
      <c r="X90" s="2">
        <f t="shared" si="25"/>
        <v>0</v>
      </c>
      <c r="Y90" s="2">
        <v>0</v>
      </c>
    </row>
    <row r="91" spans="1:25">
      <c r="A91" s="1">
        <v>88</v>
      </c>
      <c r="B91" s="1" t="s">
        <v>172</v>
      </c>
      <c r="C91" s="1" t="s">
        <v>163</v>
      </c>
      <c r="D91" s="1" t="s">
        <v>74</v>
      </c>
      <c r="E91" s="2">
        <f t="shared" si="18"/>
        <v>0</v>
      </c>
      <c r="F91" s="2">
        <f t="shared" si="19"/>
        <v>0</v>
      </c>
      <c r="G91" s="2">
        <f t="shared" si="20"/>
        <v>0</v>
      </c>
      <c r="H91" s="2">
        <v>0</v>
      </c>
      <c r="I91" s="2">
        <v>0</v>
      </c>
      <c r="J91" s="2">
        <v>0</v>
      </c>
      <c r="K91" s="2">
        <v>0</v>
      </c>
      <c r="L91" s="2">
        <v>0</v>
      </c>
      <c r="M91" s="2">
        <f t="shared" si="21"/>
        <v>0</v>
      </c>
      <c r="N91" s="2">
        <v>0</v>
      </c>
      <c r="O91" s="2">
        <v>0</v>
      </c>
      <c r="P91" s="2">
        <v>0</v>
      </c>
      <c r="Q91" s="2">
        <f t="shared" si="22"/>
        <v>0</v>
      </c>
      <c r="R91" s="2">
        <v>0</v>
      </c>
      <c r="S91" s="2">
        <v>0</v>
      </c>
      <c r="T91" s="2">
        <f t="shared" si="23"/>
        <v>0</v>
      </c>
      <c r="U91" s="2">
        <f t="shared" si="24"/>
        <v>0</v>
      </c>
      <c r="V91" s="2">
        <v>0</v>
      </c>
      <c r="W91" s="2">
        <v>0</v>
      </c>
      <c r="X91" s="2">
        <f t="shared" si="25"/>
        <v>0</v>
      </c>
      <c r="Y91" s="2">
        <v>0</v>
      </c>
    </row>
    <row r="92" spans="1:25">
      <c r="A92" s="1">
        <v>89</v>
      </c>
      <c r="B92" s="1" t="s">
        <v>173</v>
      </c>
      <c r="C92" s="1" t="s">
        <v>163</v>
      </c>
      <c r="D92" s="1" t="s">
        <v>76</v>
      </c>
      <c r="E92" s="2">
        <f t="shared" si="18"/>
        <v>0.32500000000000001</v>
      </c>
      <c r="F92" s="2">
        <f t="shared" si="19"/>
        <v>0.65</v>
      </c>
      <c r="G92" s="2">
        <f t="shared" si="20"/>
        <v>0.8</v>
      </c>
      <c r="H92" s="2">
        <v>1</v>
      </c>
      <c r="I92" s="2">
        <v>1</v>
      </c>
      <c r="J92" s="2">
        <v>0</v>
      </c>
      <c r="K92" s="2">
        <v>1</v>
      </c>
      <c r="L92" s="2">
        <v>1</v>
      </c>
      <c r="M92" s="2">
        <f t="shared" si="21"/>
        <v>0.5</v>
      </c>
      <c r="N92" s="2">
        <v>0</v>
      </c>
      <c r="O92" s="2">
        <v>1</v>
      </c>
      <c r="P92" s="2">
        <v>1</v>
      </c>
      <c r="Q92" s="2">
        <f t="shared" si="22"/>
        <v>0</v>
      </c>
      <c r="R92" s="2">
        <v>0</v>
      </c>
      <c r="S92" s="2">
        <v>0</v>
      </c>
      <c r="T92" s="2">
        <f t="shared" si="23"/>
        <v>0</v>
      </c>
      <c r="U92" s="2">
        <f t="shared" si="24"/>
        <v>0</v>
      </c>
      <c r="V92" s="2">
        <v>0</v>
      </c>
      <c r="W92" s="2">
        <v>0</v>
      </c>
      <c r="X92" s="2">
        <f t="shared" si="25"/>
        <v>0</v>
      </c>
      <c r="Y92" s="2">
        <v>0</v>
      </c>
    </row>
    <row r="93" spans="1:25">
      <c r="A93" s="1">
        <v>90</v>
      </c>
      <c r="B93" s="1" t="s">
        <v>170</v>
      </c>
      <c r="C93" s="1" t="s">
        <v>163</v>
      </c>
      <c r="D93" s="1" t="s">
        <v>78</v>
      </c>
      <c r="E93" s="2">
        <f t="shared" si="18"/>
        <v>0.23749999999999999</v>
      </c>
      <c r="F93" s="2">
        <f t="shared" si="19"/>
        <v>0.47499999999999998</v>
      </c>
      <c r="G93" s="2">
        <f t="shared" si="20"/>
        <v>0.2</v>
      </c>
      <c r="H93" s="2">
        <v>0</v>
      </c>
      <c r="I93" s="2">
        <v>1</v>
      </c>
      <c r="J93" s="2">
        <v>0</v>
      </c>
      <c r="K93" s="2">
        <v>0</v>
      </c>
      <c r="L93" s="2">
        <v>0</v>
      </c>
      <c r="M93" s="2">
        <f t="shared" si="21"/>
        <v>0.75</v>
      </c>
      <c r="N93" s="2">
        <v>1</v>
      </c>
      <c r="O93" s="2">
        <v>1</v>
      </c>
      <c r="P93" s="2">
        <v>1</v>
      </c>
      <c r="Q93" s="2">
        <f t="shared" si="22"/>
        <v>0</v>
      </c>
      <c r="R93" s="2">
        <v>0</v>
      </c>
      <c r="S93" s="2">
        <v>0</v>
      </c>
      <c r="T93" s="2">
        <f t="shared" si="23"/>
        <v>0</v>
      </c>
      <c r="U93" s="2">
        <f t="shared" si="24"/>
        <v>0</v>
      </c>
      <c r="V93" s="2">
        <v>0</v>
      </c>
      <c r="W93" s="2">
        <v>0</v>
      </c>
      <c r="X93" s="2">
        <f t="shared" si="25"/>
        <v>0</v>
      </c>
      <c r="Y93" s="2">
        <v>0</v>
      </c>
    </row>
    <row r="94" spans="1:25">
      <c r="A94" s="1">
        <v>91</v>
      </c>
      <c r="B94" s="1" t="s">
        <v>174</v>
      </c>
      <c r="C94" s="1" t="s">
        <v>163</v>
      </c>
      <c r="D94" s="1" t="s">
        <v>80</v>
      </c>
      <c r="E94" s="2">
        <f t="shared" si="18"/>
        <v>0.27500000000000002</v>
      </c>
      <c r="F94" s="2">
        <f t="shared" si="19"/>
        <v>0.55000000000000004</v>
      </c>
      <c r="G94" s="2">
        <f t="shared" si="20"/>
        <v>0.6</v>
      </c>
      <c r="H94" s="2">
        <v>0</v>
      </c>
      <c r="I94" s="2">
        <v>1</v>
      </c>
      <c r="J94" s="2">
        <v>0</v>
      </c>
      <c r="K94" s="2">
        <v>1</v>
      </c>
      <c r="L94" s="2">
        <v>1</v>
      </c>
      <c r="M94" s="2">
        <f t="shared" si="21"/>
        <v>0.5</v>
      </c>
      <c r="N94" s="2">
        <v>1</v>
      </c>
      <c r="O94" s="2">
        <v>1</v>
      </c>
      <c r="P94" s="2">
        <v>0</v>
      </c>
      <c r="Q94" s="2">
        <f t="shared" si="22"/>
        <v>0</v>
      </c>
      <c r="R94" s="2">
        <v>0</v>
      </c>
      <c r="S94" s="2">
        <v>0</v>
      </c>
      <c r="T94" s="2">
        <f t="shared" si="23"/>
        <v>0</v>
      </c>
      <c r="U94" s="2">
        <f t="shared" si="24"/>
        <v>0</v>
      </c>
      <c r="V94" s="2">
        <v>0</v>
      </c>
      <c r="W94" s="2">
        <v>0</v>
      </c>
      <c r="X94" s="2">
        <f t="shared" si="25"/>
        <v>0</v>
      </c>
      <c r="Y94" s="2">
        <v>0</v>
      </c>
    </row>
    <row r="95" spans="1:25">
      <c r="A95" s="1">
        <v>92</v>
      </c>
      <c r="B95" s="1" t="s">
        <v>175</v>
      </c>
      <c r="C95" s="1" t="s">
        <v>163</v>
      </c>
      <c r="D95" s="1" t="s">
        <v>84</v>
      </c>
      <c r="E95" s="2">
        <f t="shared" si="18"/>
        <v>0.45</v>
      </c>
      <c r="F95" s="2">
        <f t="shared" si="19"/>
        <v>0.9</v>
      </c>
      <c r="G95" s="2">
        <f t="shared" si="20"/>
        <v>0.8</v>
      </c>
      <c r="H95" s="2">
        <v>1</v>
      </c>
      <c r="I95" s="2">
        <v>1</v>
      </c>
      <c r="J95" s="2">
        <v>0</v>
      </c>
      <c r="K95" s="2">
        <v>1</v>
      </c>
      <c r="L95" s="2">
        <v>1</v>
      </c>
      <c r="M95" s="2">
        <f t="shared" si="21"/>
        <v>1</v>
      </c>
      <c r="N95" s="2">
        <v>1</v>
      </c>
      <c r="O95" s="2">
        <v>1</v>
      </c>
      <c r="P95" s="2">
        <v>1</v>
      </c>
      <c r="Q95" s="2">
        <f t="shared" si="22"/>
        <v>1</v>
      </c>
      <c r="R95" s="2">
        <v>0.25</v>
      </c>
      <c r="S95" s="2">
        <v>0.75</v>
      </c>
      <c r="T95" s="2">
        <f t="shared" si="23"/>
        <v>0</v>
      </c>
      <c r="U95" s="2">
        <f t="shared" si="24"/>
        <v>0</v>
      </c>
      <c r="V95" s="2">
        <v>0</v>
      </c>
      <c r="W95" s="2">
        <v>0</v>
      </c>
      <c r="X95" s="2">
        <f t="shared" si="25"/>
        <v>0</v>
      </c>
      <c r="Y95" s="2">
        <v>0</v>
      </c>
    </row>
    <row r="96" spans="1:25">
      <c r="A96" s="1">
        <v>93</v>
      </c>
      <c r="B96" s="1" t="s">
        <v>176</v>
      </c>
      <c r="C96" s="1" t="s">
        <v>163</v>
      </c>
      <c r="D96" s="1" t="s">
        <v>86</v>
      </c>
      <c r="E96" s="2">
        <f t="shared" si="18"/>
        <v>0.35</v>
      </c>
      <c r="F96" s="2">
        <f t="shared" si="19"/>
        <v>0.7</v>
      </c>
      <c r="G96" s="2">
        <f t="shared" si="20"/>
        <v>0.4</v>
      </c>
      <c r="H96" s="2">
        <v>0</v>
      </c>
      <c r="I96" s="2">
        <v>1</v>
      </c>
      <c r="J96" s="2">
        <v>0</v>
      </c>
      <c r="K96" s="2">
        <v>1</v>
      </c>
      <c r="L96" s="2">
        <v>0</v>
      </c>
      <c r="M96" s="2">
        <f t="shared" si="21"/>
        <v>1</v>
      </c>
      <c r="N96" s="2">
        <v>1</v>
      </c>
      <c r="O96" s="2">
        <v>1</v>
      </c>
      <c r="P96" s="2">
        <v>1</v>
      </c>
      <c r="Q96" s="2">
        <f t="shared" si="22"/>
        <v>1</v>
      </c>
      <c r="R96" s="2">
        <v>0.25</v>
      </c>
      <c r="S96" s="2">
        <v>0.75</v>
      </c>
      <c r="T96" s="2">
        <f t="shared" si="23"/>
        <v>0</v>
      </c>
      <c r="U96" s="2">
        <f t="shared" si="24"/>
        <v>0</v>
      </c>
      <c r="V96" s="2">
        <v>0</v>
      </c>
      <c r="W96" s="2">
        <v>0</v>
      </c>
      <c r="X96" s="2">
        <f t="shared" si="25"/>
        <v>0</v>
      </c>
      <c r="Y96" s="2">
        <v>0</v>
      </c>
    </row>
    <row r="97" spans="1:25">
      <c r="A97" s="1">
        <v>94</v>
      </c>
      <c r="B97" s="1" t="s">
        <v>177</v>
      </c>
      <c r="C97" s="1" t="s">
        <v>163</v>
      </c>
      <c r="D97" s="1" t="s">
        <v>88</v>
      </c>
      <c r="E97" s="2">
        <f t="shared" si="18"/>
        <v>0.4</v>
      </c>
      <c r="F97" s="2">
        <f t="shared" si="19"/>
        <v>0.8</v>
      </c>
      <c r="G97" s="2">
        <f t="shared" si="20"/>
        <v>0.6</v>
      </c>
      <c r="H97" s="2">
        <v>1</v>
      </c>
      <c r="I97" s="2">
        <v>0</v>
      </c>
      <c r="J97" s="2">
        <v>0</v>
      </c>
      <c r="K97" s="2">
        <v>1</v>
      </c>
      <c r="L97" s="2">
        <v>1</v>
      </c>
      <c r="M97" s="2">
        <f t="shared" si="21"/>
        <v>1</v>
      </c>
      <c r="N97" s="2">
        <v>1</v>
      </c>
      <c r="O97" s="2">
        <v>1</v>
      </c>
      <c r="P97" s="2">
        <v>1</v>
      </c>
      <c r="Q97" s="2">
        <f t="shared" si="22"/>
        <v>1</v>
      </c>
      <c r="R97" s="2">
        <v>0.25</v>
      </c>
      <c r="S97" s="2">
        <v>0.75</v>
      </c>
      <c r="T97" s="2">
        <f t="shared" si="23"/>
        <v>0</v>
      </c>
      <c r="U97" s="2">
        <f t="shared" si="24"/>
        <v>0</v>
      </c>
      <c r="V97" s="2">
        <v>0</v>
      </c>
      <c r="W97" s="2">
        <v>0</v>
      </c>
      <c r="X97" s="2">
        <f t="shared" si="25"/>
        <v>0</v>
      </c>
      <c r="Y97" s="2">
        <v>0</v>
      </c>
    </row>
    <row r="98" spans="1:25">
      <c r="A98" s="1">
        <v>95</v>
      </c>
      <c r="B98" s="1" t="s">
        <v>178</v>
      </c>
      <c r="C98" s="1" t="s">
        <v>163</v>
      </c>
      <c r="D98" s="1" t="s">
        <v>90</v>
      </c>
      <c r="E98" s="2">
        <f t="shared" si="18"/>
        <v>0.1125</v>
      </c>
      <c r="F98" s="2">
        <f t="shared" si="19"/>
        <v>0.22500000000000001</v>
      </c>
      <c r="G98" s="2">
        <f t="shared" si="20"/>
        <v>0.2</v>
      </c>
      <c r="H98" s="2">
        <v>0</v>
      </c>
      <c r="I98" s="2">
        <v>0</v>
      </c>
      <c r="J98" s="2">
        <v>0</v>
      </c>
      <c r="K98" s="2">
        <v>1</v>
      </c>
      <c r="L98" s="2">
        <v>0</v>
      </c>
      <c r="M98" s="2">
        <f t="shared" si="21"/>
        <v>0.25</v>
      </c>
      <c r="N98" s="2">
        <v>0</v>
      </c>
      <c r="O98" s="2">
        <v>0</v>
      </c>
      <c r="P98" s="2">
        <v>0</v>
      </c>
      <c r="Q98" s="2">
        <f t="shared" si="22"/>
        <v>1</v>
      </c>
      <c r="R98" s="2">
        <v>0.25</v>
      </c>
      <c r="S98" s="2">
        <v>0.75</v>
      </c>
      <c r="T98" s="2">
        <f t="shared" si="23"/>
        <v>0</v>
      </c>
      <c r="U98" s="2">
        <f t="shared" si="24"/>
        <v>0</v>
      </c>
      <c r="V98" s="2">
        <v>0</v>
      </c>
      <c r="W98" s="2">
        <v>0</v>
      </c>
      <c r="X98" s="2">
        <f t="shared" si="25"/>
        <v>0</v>
      </c>
      <c r="Y98" s="2">
        <v>0</v>
      </c>
    </row>
    <row r="99" spans="1:25">
      <c r="A99" s="1">
        <v>96</v>
      </c>
      <c r="B99" s="1" t="s">
        <v>170</v>
      </c>
      <c r="C99" s="1" t="s">
        <v>163</v>
      </c>
      <c r="D99" s="1" t="s">
        <v>120</v>
      </c>
      <c r="E99" s="2">
        <f t="shared" si="18"/>
        <v>0.16250000000000001</v>
      </c>
      <c r="F99" s="2">
        <f t="shared" si="19"/>
        <v>0.32500000000000001</v>
      </c>
      <c r="G99" s="2">
        <f t="shared" si="20"/>
        <v>0.4</v>
      </c>
      <c r="H99" s="2">
        <v>0</v>
      </c>
      <c r="I99" s="2">
        <v>0</v>
      </c>
      <c r="J99" s="2">
        <v>0</v>
      </c>
      <c r="K99" s="2">
        <v>1</v>
      </c>
      <c r="L99" s="2">
        <v>1</v>
      </c>
      <c r="M99" s="2">
        <f t="shared" si="21"/>
        <v>0.25</v>
      </c>
      <c r="N99" s="2">
        <v>0</v>
      </c>
      <c r="O99" s="2">
        <v>0</v>
      </c>
      <c r="P99" s="2">
        <v>0</v>
      </c>
      <c r="Q99" s="2">
        <f t="shared" si="22"/>
        <v>1</v>
      </c>
      <c r="R99" s="2">
        <v>0.25</v>
      </c>
      <c r="S99" s="2">
        <v>0.75</v>
      </c>
      <c r="T99" s="2">
        <f t="shared" si="23"/>
        <v>0</v>
      </c>
      <c r="U99" s="2">
        <f t="shared" si="24"/>
        <v>0</v>
      </c>
      <c r="V99" s="2">
        <v>0</v>
      </c>
      <c r="W99" s="2">
        <v>0</v>
      </c>
      <c r="X99" s="2">
        <f t="shared" si="25"/>
        <v>0</v>
      </c>
      <c r="Y99" s="2">
        <v>0</v>
      </c>
    </row>
    <row r="100" spans="1:25">
      <c r="A100" s="1">
        <v>97</v>
      </c>
      <c r="B100" s="1" t="s">
        <v>179</v>
      </c>
      <c r="C100" s="1" t="s">
        <v>163</v>
      </c>
      <c r="D100" s="1" t="s">
        <v>92</v>
      </c>
      <c r="E100" s="2">
        <f t="shared" ref="E100:E127" si="26">AVERAGE(F100,T100)</f>
        <v>0.1125</v>
      </c>
      <c r="F100" s="2">
        <f t="shared" ref="F100:F127" si="27">AVERAGE(G100,M100)</f>
        <v>0.22500000000000001</v>
      </c>
      <c r="G100" s="2">
        <f t="shared" ref="G100:G127" si="28">AVERAGE(H100:L100)</f>
        <v>0.2</v>
      </c>
      <c r="H100" s="2">
        <v>0</v>
      </c>
      <c r="I100" s="2">
        <v>0</v>
      </c>
      <c r="J100" s="2">
        <v>0</v>
      </c>
      <c r="K100" s="2">
        <v>1</v>
      </c>
      <c r="L100" s="2">
        <v>0</v>
      </c>
      <c r="M100" s="2">
        <f t="shared" ref="M100:M127" si="29">AVERAGE(N100:Q100)</f>
        <v>0.25</v>
      </c>
      <c r="N100" s="2">
        <v>0</v>
      </c>
      <c r="O100" s="2">
        <v>0</v>
      </c>
      <c r="P100" s="2">
        <v>0</v>
      </c>
      <c r="Q100" s="2">
        <f t="shared" ref="Q100:Q127" si="30">SUM(R100:S100)</f>
        <v>1</v>
      </c>
      <c r="R100" s="2">
        <v>0.25</v>
      </c>
      <c r="S100" s="2">
        <v>0.75</v>
      </c>
      <c r="T100" s="2">
        <f t="shared" ref="T100:T127" si="31">AVERAGE(U100,X100)</f>
        <v>0</v>
      </c>
      <c r="U100" s="2">
        <f t="shared" ref="U100:U127" si="32">AVERAGE(V100:W100)</f>
        <v>0</v>
      </c>
      <c r="V100" s="2">
        <v>0</v>
      </c>
      <c r="W100" s="2">
        <v>0</v>
      </c>
      <c r="X100" s="2">
        <f t="shared" ref="X100:X127" si="33">Y100</f>
        <v>0</v>
      </c>
      <c r="Y100" s="2">
        <v>0</v>
      </c>
    </row>
    <row r="101" spans="1:25">
      <c r="A101" s="1">
        <v>98</v>
      </c>
      <c r="B101" s="1" t="s">
        <v>180</v>
      </c>
      <c r="C101" s="1" t="s">
        <v>163</v>
      </c>
      <c r="D101" s="1" t="s">
        <v>94</v>
      </c>
      <c r="E101" s="2">
        <f t="shared" si="26"/>
        <v>0.1125</v>
      </c>
      <c r="F101" s="2">
        <f t="shared" si="27"/>
        <v>0.22500000000000001</v>
      </c>
      <c r="G101" s="2">
        <f t="shared" si="28"/>
        <v>0.2</v>
      </c>
      <c r="H101" s="2">
        <v>0</v>
      </c>
      <c r="I101" s="2">
        <v>0</v>
      </c>
      <c r="J101" s="2">
        <v>0</v>
      </c>
      <c r="K101" s="2">
        <v>1</v>
      </c>
      <c r="L101" s="2">
        <v>0</v>
      </c>
      <c r="M101" s="2">
        <f t="shared" si="29"/>
        <v>0.25</v>
      </c>
      <c r="N101" s="2">
        <v>0</v>
      </c>
      <c r="O101" s="2">
        <v>0</v>
      </c>
      <c r="P101" s="2">
        <v>0</v>
      </c>
      <c r="Q101" s="2">
        <f t="shared" si="30"/>
        <v>1</v>
      </c>
      <c r="R101" s="2">
        <v>0.25</v>
      </c>
      <c r="S101" s="2">
        <v>0.75</v>
      </c>
      <c r="T101" s="2">
        <f t="shared" si="31"/>
        <v>0</v>
      </c>
      <c r="U101" s="2">
        <f t="shared" si="32"/>
        <v>0</v>
      </c>
      <c r="V101" s="2">
        <v>0</v>
      </c>
      <c r="W101" s="2">
        <v>0</v>
      </c>
      <c r="X101" s="2">
        <f t="shared" si="33"/>
        <v>0</v>
      </c>
      <c r="Y101" s="2">
        <v>0</v>
      </c>
    </row>
    <row r="102" spans="1:25">
      <c r="A102" s="1">
        <v>99</v>
      </c>
      <c r="B102" s="1" t="s">
        <v>181</v>
      </c>
      <c r="C102" s="1" t="s">
        <v>163</v>
      </c>
      <c r="D102" s="1" t="s">
        <v>96</v>
      </c>
      <c r="E102" s="2">
        <f t="shared" si="26"/>
        <v>0.26250000000000001</v>
      </c>
      <c r="F102" s="2">
        <f t="shared" si="27"/>
        <v>0.52500000000000002</v>
      </c>
      <c r="G102" s="2">
        <f t="shared" si="28"/>
        <v>0.8</v>
      </c>
      <c r="H102" s="2">
        <v>1</v>
      </c>
      <c r="I102" s="2">
        <v>0</v>
      </c>
      <c r="J102" s="2">
        <v>1</v>
      </c>
      <c r="K102" s="2">
        <v>1</v>
      </c>
      <c r="L102" s="2">
        <v>1</v>
      </c>
      <c r="M102" s="2">
        <f t="shared" si="29"/>
        <v>0.25</v>
      </c>
      <c r="N102" s="2">
        <v>0</v>
      </c>
      <c r="O102" s="2">
        <v>0</v>
      </c>
      <c r="P102" s="2">
        <v>0</v>
      </c>
      <c r="Q102" s="2">
        <f t="shared" si="30"/>
        <v>1</v>
      </c>
      <c r="R102" s="2">
        <v>0.25</v>
      </c>
      <c r="S102" s="2">
        <v>0.75</v>
      </c>
      <c r="T102" s="2">
        <f t="shared" si="31"/>
        <v>0</v>
      </c>
      <c r="U102" s="2">
        <f t="shared" si="32"/>
        <v>0</v>
      </c>
      <c r="V102" s="2">
        <v>0</v>
      </c>
      <c r="W102" s="2">
        <v>0</v>
      </c>
      <c r="X102" s="2">
        <f t="shared" si="33"/>
        <v>0</v>
      </c>
      <c r="Y102" s="2">
        <v>0</v>
      </c>
    </row>
    <row r="103" spans="1:25">
      <c r="A103" s="1">
        <v>100</v>
      </c>
      <c r="B103" s="1" t="s">
        <v>182</v>
      </c>
      <c r="C103" s="1" t="s">
        <v>163</v>
      </c>
      <c r="D103" s="1" t="s">
        <v>97</v>
      </c>
      <c r="E103" s="2">
        <f t="shared" si="26"/>
        <v>0.22500000000000001</v>
      </c>
      <c r="F103" s="2">
        <f t="shared" si="27"/>
        <v>0.45</v>
      </c>
      <c r="G103" s="2">
        <f t="shared" si="28"/>
        <v>0.4</v>
      </c>
      <c r="H103" s="2">
        <v>1</v>
      </c>
      <c r="I103" s="2">
        <v>0</v>
      </c>
      <c r="J103" s="2">
        <v>0</v>
      </c>
      <c r="K103" s="2">
        <v>1</v>
      </c>
      <c r="L103" s="2">
        <v>0</v>
      </c>
      <c r="M103" s="2">
        <f t="shared" si="29"/>
        <v>0.5</v>
      </c>
      <c r="N103" s="2">
        <v>1</v>
      </c>
      <c r="O103" s="2">
        <v>0</v>
      </c>
      <c r="P103" s="2">
        <v>1</v>
      </c>
      <c r="Q103" s="2">
        <f t="shared" si="30"/>
        <v>0</v>
      </c>
      <c r="R103" s="2">
        <v>0</v>
      </c>
      <c r="S103" s="2">
        <v>0</v>
      </c>
      <c r="T103" s="2">
        <f t="shared" si="31"/>
        <v>0</v>
      </c>
      <c r="U103" s="2">
        <f t="shared" si="32"/>
        <v>0</v>
      </c>
      <c r="V103" s="2">
        <v>0</v>
      </c>
      <c r="W103" s="2">
        <v>0</v>
      </c>
      <c r="X103" s="2">
        <f t="shared" si="33"/>
        <v>0</v>
      </c>
      <c r="Y103" s="2">
        <v>0</v>
      </c>
    </row>
    <row r="104" spans="1:25">
      <c r="A104" s="1">
        <v>101</v>
      </c>
      <c r="B104" s="1" t="s">
        <v>183</v>
      </c>
      <c r="C104" s="1" t="s">
        <v>163</v>
      </c>
      <c r="D104" s="1" t="s">
        <v>99</v>
      </c>
      <c r="E104" s="2">
        <f t="shared" si="26"/>
        <v>0.1</v>
      </c>
      <c r="F104" s="2">
        <f t="shared" si="27"/>
        <v>0.2</v>
      </c>
      <c r="G104" s="2">
        <f t="shared" si="28"/>
        <v>0.4</v>
      </c>
      <c r="H104" s="2">
        <v>0</v>
      </c>
      <c r="I104" s="2">
        <v>0</v>
      </c>
      <c r="J104" s="2">
        <v>0</v>
      </c>
      <c r="K104" s="2">
        <v>1</v>
      </c>
      <c r="L104" s="2">
        <v>1</v>
      </c>
      <c r="M104" s="2">
        <f t="shared" si="29"/>
        <v>0</v>
      </c>
      <c r="N104" s="2">
        <v>0</v>
      </c>
      <c r="O104" s="2">
        <v>0</v>
      </c>
      <c r="P104" s="2">
        <v>0</v>
      </c>
      <c r="Q104" s="2">
        <f t="shared" si="30"/>
        <v>0</v>
      </c>
      <c r="R104" s="2">
        <v>0</v>
      </c>
      <c r="S104" s="2">
        <v>0</v>
      </c>
      <c r="T104" s="2">
        <f t="shared" si="31"/>
        <v>0</v>
      </c>
      <c r="U104" s="2">
        <f t="shared" si="32"/>
        <v>0</v>
      </c>
      <c r="V104" s="2">
        <v>0</v>
      </c>
      <c r="W104" s="2">
        <v>0</v>
      </c>
      <c r="X104" s="2">
        <f t="shared" si="33"/>
        <v>0</v>
      </c>
      <c r="Y104" s="2">
        <v>0</v>
      </c>
    </row>
    <row r="105" spans="1:25">
      <c r="A105" s="1">
        <v>102</v>
      </c>
      <c r="B105" s="1" t="s">
        <v>184</v>
      </c>
      <c r="C105" s="1" t="s">
        <v>163</v>
      </c>
      <c r="D105" s="1" t="s">
        <v>101</v>
      </c>
      <c r="E105" s="2">
        <f t="shared" si="26"/>
        <v>0.16250000000000001</v>
      </c>
      <c r="F105" s="2">
        <f t="shared" si="27"/>
        <v>0.32500000000000001</v>
      </c>
      <c r="G105" s="2">
        <f t="shared" si="28"/>
        <v>0.4</v>
      </c>
      <c r="H105" s="2">
        <v>1</v>
      </c>
      <c r="I105" s="2">
        <v>0</v>
      </c>
      <c r="J105" s="2">
        <v>0</v>
      </c>
      <c r="K105" s="2">
        <v>0</v>
      </c>
      <c r="L105" s="2">
        <v>1</v>
      </c>
      <c r="M105" s="2">
        <f t="shared" si="29"/>
        <v>0.25</v>
      </c>
      <c r="N105" s="2">
        <v>0</v>
      </c>
      <c r="O105" s="2">
        <v>0</v>
      </c>
      <c r="P105" s="2">
        <v>0</v>
      </c>
      <c r="Q105" s="2">
        <f t="shared" si="30"/>
        <v>1</v>
      </c>
      <c r="R105" s="2">
        <v>0.25</v>
      </c>
      <c r="S105" s="2">
        <v>0.75</v>
      </c>
      <c r="T105" s="2">
        <f t="shared" si="31"/>
        <v>0</v>
      </c>
      <c r="U105" s="2">
        <f t="shared" si="32"/>
        <v>0</v>
      </c>
      <c r="V105" s="2">
        <v>0</v>
      </c>
      <c r="W105" s="2">
        <v>0</v>
      </c>
      <c r="X105" s="2">
        <f t="shared" si="33"/>
        <v>0</v>
      </c>
      <c r="Y105" s="2">
        <v>0</v>
      </c>
    </row>
    <row r="106" spans="1:25">
      <c r="A106" s="1">
        <v>103</v>
      </c>
      <c r="B106" s="1" t="s">
        <v>185</v>
      </c>
      <c r="C106" s="1" t="s">
        <v>163</v>
      </c>
      <c r="D106" s="1" t="s">
        <v>103</v>
      </c>
      <c r="E106" s="2">
        <f t="shared" si="26"/>
        <v>0.4</v>
      </c>
      <c r="F106" s="2">
        <f t="shared" si="27"/>
        <v>0.8</v>
      </c>
      <c r="G106" s="2">
        <f t="shared" si="28"/>
        <v>0.6</v>
      </c>
      <c r="H106" s="2">
        <v>1</v>
      </c>
      <c r="I106" s="2">
        <v>0</v>
      </c>
      <c r="J106" s="2">
        <v>0</v>
      </c>
      <c r="K106" s="2">
        <v>1</v>
      </c>
      <c r="L106" s="2">
        <v>1</v>
      </c>
      <c r="M106" s="2">
        <f t="shared" si="29"/>
        <v>1</v>
      </c>
      <c r="N106" s="2">
        <v>1</v>
      </c>
      <c r="O106" s="2">
        <v>1</v>
      </c>
      <c r="P106" s="2">
        <v>1</v>
      </c>
      <c r="Q106" s="2">
        <f t="shared" si="30"/>
        <v>1</v>
      </c>
      <c r="R106" s="2">
        <v>0.25</v>
      </c>
      <c r="S106" s="2">
        <v>0.75</v>
      </c>
      <c r="T106" s="2">
        <f t="shared" si="31"/>
        <v>0</v>
      </c>
      <c r="U106" s="2">
        <f t="shared" si="32"/>
        <v>0</v>
      </c>
      <c r="V106" s="2">
        <v>0</v>
      </c>
      <c r="W106" s="2">
        <v>0</v>
      </c>
      <c r="X106" s="2">
        <f t="shared" si="33"/>
        <v>0</v>
      </c>
      <c r="Y106" s="2">
        <v>0</v>
      </c>
    </row>
    <row r="107" spans="1:25">
      <c r="A107" s="1">
        <v>104</v>
      </c>
      <c r="B107" s="1" t="s">
        <v>186</v>
      </c>
      <c r="C107" s="1" t="s">
        <v>163</v>
      </c>
      <c r="D107" s="1" t="s">
        <v>104</v>
      </c>
      <c r="E107" s="2">
        <f t="shared" si="26"/>
        <v>0.28749999999999998</v>
      </c>
      <c r="F107" s="2">
        <f t="shared" si="27"/>
        <v>0.57499999999999996</v>
      </c>
      <c r="G107" s="2">
        <f t="shared" si="28"/>
        <v>0.4</v>
      </c>
      <c r="H107" s="2">
        <v>1</v>
      </c>
      <c r="I107" s="2">
        <v>0</v>
      </c>
      <c r="J107" s="2">
        <v>0</v>
      </c>
      <c r="K107" s="2">
        <v>1</v>
      </c>
      <c r="L107" s="2">
        <v>0</v>
      </c>
      <c r="M107" s="2">
        <f t="shared" si="29"/>
        <v>0.75</v>
      </c>
      <c r="N107" s="2">
        <v>1</v>
      </c>
      <c r="O107" s="2">
        <v>1</v>
      </c>
      <c r="P107" s="2">
        <v>0</v>
      </c>
      <c r="Q107" s="2">
        <f t="shared" si="30"/>
        <v>1</v>
      </c>
      <c r="R107" s="2">
        <v>0.25</v>
      </c>
      <c r="S107" s="2">
        <v>0.75</v>
      </c>
      <c r="T107" s="2">
        <f t="shared" si="31"/>
        <v>0</v>
      </c>
      <c r="U107" s="2">
        <f t="shared" si="32"/>
        <v>0</v>
      </c>
      <c r="V107" s="2">
        <v>0</v>
      </c>
      <c r="W107" s="2">
        <v>0</v>
      </c>
      <c r="X107" s="2">
        <f t="shared" si="33"/>
        <v>0</v>
      </c>
      <c r="Y107" s="2">
        <v>0</v>
      </c>
    </row>
    <row r="108" spans="1:25">
      <c r="A108" s="1">
        <v>105</v>
      </c>
      <c r="B108" s="1" t="s">
        <v>187</v>
      </c>
      <c r="C108" s="1" t="s">
        <v>163</v>
      </c>
      <c r="D108" s="1" t="s">
        <v>106</v>
      </c>
      <c r="E108" s="2">
        <f t="shared" si="26"/>
        <v>0.05</v>
      </c>
      <c r="F108" s="2">
        <f t="shared" si="27"/>
        <v>0.1</v>
      </c>
      <c r="G108" s="2">
        <f t="shared" si="28"/>
        <v>0.2</v>
      </c>
      <c r="H108" s="2">
        <v>0</v>
      </c>
      <c r="I108" s="2">
        <v>0</v>
      </c>
      <c r="J108" s="2">
        <v>0</v>
      </c>
      <c r="K108" s="2">
        <v>1</v>
      </c>
      <c r="L108" s="2">
        <v>0</v>
      </c>
      <c r="M108" s="2">
        <f t="shared" si="29"/>
        <v>0</v>
      </c>
      <c r="N108" s="2">
        <v>0</v>
      </c>
      <c r="O108" s="2">
        <v>0</v>
      </c>
      <c r="P108" s="2">
        <v>0</v>
      </c>
      <c r="Q108" s="2">
        <f t="shared" si="30"/>
        <v>0</v>
      </c>
      <c r="R108" s="2">
        <v>0</v>
      </c>
      <c r="S108" s="2">
        <v>0</v>
      </c>
      <c r="T108" s="2">
        <f t="shared" si="31"/>
        <v>0</v>
      </c>
      <c r="U108" s="2">
        <f t="shared" si="32"/>
        <v>0</v>
      </c>
      <c r="V108" s="2">
        <v>0</v>
      </c>
      <c r="W108" s="2">
        <v>0</v>
      </c>
      <c r="X108" s="2">
        <f t="shared" si="33"/>
        <v>0</v>
      </c>
      <c r="Y108" s="2">
        <v>0</v>
      </c>
    </row>
    <row r="109" spans="1:25">
      <c r="A109" s="1">
        <v>106</v>
      </c>
      <c r="B109" s="1" t="s">
        <v>188</v>
      </c>
      <c r="C109" s="1" t="s">
        <v>163</v>
      </c>
      <c r="D109" s="1" t="s">
        <v>108</v>
      </c>
      <c r="E109" s="2">
        <f t="shared" si="26"/>
        <v>0</v>
      </c>
      <c r="F109" s="2">
        <f>AVERAGE(G109,M109)</f>
        <v>0</v>
      </c>
      <c r="G109" s="2">
        <f t="shared" si="28"/>
        <v>0</v>
      </c>
      <c r="H109" s="2">
        <v>0</v>
      </c>
      <c r="I109" s="2">
        <v>0</v>
      </c>
      <c r="J109" s="2">
        <v>0</v>
      </c>
      <c r="K109" s="2">
        <v>0</v>
      </c>
      <c r="L109" s="2">
        <v>0</v>
      </c>
      <c r="M109" s="2">
        <f t="shared" si="29"/>
        <v>0</v>
      </c>
      <c r="N109" s="2">
        <v>0</v>
      </c>
      <c r="O109" s="2">
        <v>0</v>
      </c>
      <c r="P109" s="2">
        <v>0</v>
      </c>
      <c r="Q109" s="2">
        <f t="shared" si="30"/>
        <v>0</v>
      </c>
      <c r="R109" s="2">
        <v>0</v>
      </c>
      <c r="S109" s="2">
        <v>0</v>
      </c>
      <c r="T109" s="2">
        <f t="shared" si="31"/>
        <v>0</v>
      </c>
      <c r="U109" s="2">
        <f t="shared" si="32"/>
        <v>0</v>
      </c>
      <c r="V109" s="2">
        <v>0</v>
      </c>
      <c r="W109" s="2">
        <v>0</v>
      </c>
      <c r="X109" s="2">
        <f t="shared" si="33"/>
        <v>0</v>
      </c>
      <c r="Y109" s="2">
        <v>0</v>
      </c>
    </row>
    <row r="110" spans="1:25">
      <c r="A110" s="1">
        <v>107</v>
      </c>
      <c r="B110" s="1" t="s">
        <v>168</v>
      </c>
      <c r="C110" s="1" t="s">
        <v>163</v>
      </c>
      <c r="D110" s="1" t="s">
        <v>110</v>
      </c>
      <c r="E110" s="2">
        <f t="shared" si="26"/>
        <v>0.28749999999999998</v>
      </c>
      <c r="F110" s="2">
        <f t="shared" si="27"/>
        <v>0.57499999999999996</v>
      </c>
      <c r="G110" s="2">
        <f t="shared" si="28"/>
        <v>0.4</v>
      </c>
      <c r="H110" s="2">
        <v>1</v>
      </c>
      <c r="I110" s="2">
        <v>0</v>
      </c>
      <c r="J110" s="2">
        <v>0</v>
      </c>
      <c r="K110" s="2">
        <v>1</v>
      </c>
      <c r="L110" s="2">
        <v>0</v>
      </c>
      <c r="M110" s="2">
        <f t="shared" si="29"/>
        <v>0.75</v>
      </c>
      <c r="N110" s="2">
        <v>1</v>
      </c>
      <c r="O110" s="2">
        <v>1</v>
      </c>
      <c r="P110" s="2">
        <v>0</v>
      </c>
      <c r="Q110" s="2">
        <f t="shared" si="30"/>
        <v>1</v>
      </c>
      <c r="R110" s="2">
        <v>0.25</v>
      </c>
      <c r="S110" s="2">
        <v>0.75</v>
      </c>
      <c r="T110" s="2">
        <f t="shared" si="31"/>
        <v>0</v>
      </c>
      <c r="U110" s="2">
        <f t="shared" si="32"/>
        <v>0</v>
      </c>
      <c r="V110" s="2">
        <v>0</v>
      </c>
      <c r="W110" s="2">
        <v>0</v>
      </c>
      <c r="X110" s="2">
        <f t="shared" si="33"/>
        <v>0</v>
      </c>
      <c r="Y110" s="2">
        <v>0</v>
      </c>
    </row>
    <row r="111" spans="1:25">
      <c r="A111" s="1">
        <v>108</v>
      </c>
      <c r="B111" s="1" t="s">
        <v>189</v>
      </c>
      <c r="C111" s="1" t="s">
        <v>163</v>
      </c>
      <c r="D111" s="1" t="s">
        <v>112</v>
      </c>
      <c r="E111" s="2">
        <f t="shared" si="26"/>
        <v>0</v>
      </c>
      <c r="F111" s="2">
        <f t="shared" si="27"/>
        <v>0</v>
      </c>
      <c r="G111" s="2">
        <f t="shared" si="28"/>
        <v>0</v>
      </c>
      <c r="H111" s="2">
        <v>0</v>
      </c>
      <c r="I111" s="2">
        <v>0</v>
      </c>
      <c r="J111" s="2">
        <v>0</v>
      </c>
      <c r="K111" s="2">
        <v>0</v>
      </c>
      <c r="L111" s="2">
        <v>0</v>
      </c>
      <c r="M111" s="2">
        <f t="shared" si="29"/>
        <v>0</v>
      </c>
      <c r="N111" s="2">
        <v>0</v>
      </c>
      <c r="O111" s="2">
        <v>0</v>
      </c>
      <c r="P111" s="2">
        <v>0</v>
      </c>
      <c r="Q111" s="2">
        <f t="shared" si="30"/>
        <v>0</v>
      </c>
      <c r="R111" s="2">
        <v>0</v>
      </c>
      <c r="S111" s="2">
        <v>0</v>
      </c>
      <c r="T111" s="2">
        <f t="shared" si="31"/>
        <v>0</v>
      </c>
      <c r="U111" s="2">
        <f t="shared" si="32"/>
        <v>0</v>
      </c>
      <c r="V111" s="2">
        <v>0</v>
      </c>
      <c r="W111" s="2">
        <v>0</v>
      </c>
      <c r="X111" s="2">
        <f t="shared" si="33"/>
        <v>0</v>
      </c>
      <c r="Y111" s="2">
        <v>0</v>
      </c>
    </row>
    <row r="112" spans="1:25">
      <c r="A112" s="1">
        <v>109</v>
      </c>
      <c r="B112" s="1" t="s">
        <v>190</v>
      </c>
      <c r="C112" s="1" t="s">
        <v>163</v>
      </c>
      <c r="D112" s="1" t="s">
        <v>114</v>
      </c>
      <c r="E112" s="2">
        <f t="shared" si="26"/>
        <v>0.125</v>
      </c>
      <c r="F112" s="2">
        <f t="shared" si="27"/>
        <v>0.25</v>
      </c>
      <c r="G112" s="2">
        <f t="shared" si="28"/>
        <v>0</v>
      </c>
      <c r="H112" s="2">
        <v>0</v>
      </c>
      <c r="I112" s="2">
        <v>0</v>
      </c>
      <c r="J112" s="2">
        <v>0</v>
      </c>
      <c r="K112" s="2">
        <v>0</v>
      </c>
      <c r="L112" s="2">
        <v>0</v>
      </c>
      <c r="M112" s="2">
        <f t="shared" si="29"/>
        <v>0.5</v>
      </c>
      <c r="N112" s="2">
        <v>1</v>
      </c>
      <c r="O112" s="2">
        <v>1</v>
      </c>
      <c r="P112" s="2">
        <v>0</v>
      </c>
      <c r="Q112" s="2">
        <f t="shared" si="30"/>
        <v>0</v>
      </c>
      <c r="R112" s="2">
        <v>0</v>
      </c>
      <c r="S112" s="2">
        <v>0</v>
      </c>
      <c r="T112" s="2">
        <f t="shared" si="31"/>
        <v>0</v>
      </c>
      <c r="U112" s="2">
        <f t="shared" si="32"/>
        <v>0</v>
      </c>
      <c r="V112" s="2">
        <v>0</v>
      </c>
      <c r="W112" s="2">
        <v>0</v>
      </c>
      <c r="X112" s="2">
        <f t="shared" si="33"/>
        <v>0</v>
      </c>
      <c r="Y112" s="2">
        <v>0</v>
      </c>
    </row>
    <row r="113" spans="1:25">
      <c r="A113" s="1">
        <v>110</v>
      </c>
      <c r="B113" s="1" t="s">
        <v>191</v>
      </c>
      <c r="C113" s="1" t="s">
        <v>155</v>
      </c>
      <c r="D113" s="1" t="s">
        <v>56</v>
      </c>
      <c r="E113" s="2">
        <f t="shared" si="26"/>
        <v>0</v>
      </c>
      <c r="F113" s="2">
        <f t="shared" si="27"/>
        <v>0</v>
      </c>
      <c r="G113" s="2">
        <f t="shared" si="28"/>
        <v>0</v>
      </c>
      <c r="H113" s="2">
        <v>0</v>
      </c>
      <c r="I113" s="2">
        <v>0</v>
      </c>
      <c r="J113" s="2">
        <v>0</v>
      </c>
      <c r="K113" s="2">
        <v>0</v>
      </c>
      <c r="L113" s="2">
        <v>0</v>
      </c>
      <c r="M113" s="2">
        <f t="shared" si="29"/>
        <v>0</v>
      </c>
      <c r="N113" s="2">
        <v>0</v>
      </c>
      <c r="O113" s="2">
        <v>0</v>
      </c>
      <c r="P113" s="2">
        <v>0</v>
      </c>
      <c r="Q113" s="2">
        <f t="shared" si="30"/>
        <v>0</v>
      </c>
      <c r="R113" s="2">
        <v>0</v>
      </c>
      <c r="S113" s="2">
        <v>0</v>
      </c>
      <c r="T113" s="2">
        <f t="shared" si="31"/>
        <v>0</v>
      </c>
      <c r="U113" s="2">
        <f t="shared" si="32"/>
        <v>0</v>
      </c>
      <c r="V113" s="2">
        <v>0</v>
      </c>
      <c r="W113" s="2">
        <v>0</v>
      </c>
      <c r="X113" s="2">
        <f t="shared" si="33"/>
        <v>0</v>
      </c>
      <c r="Y113" s="2">
        <v>0</v>
      </c>
    </row>
    <row r="114" spans="1:25">
      <c r="A114" s="1">
        <v>111</v>
      </c>
      <c r="B114" s="1" t="s">
        <v>192</v>
      </c>
      <c r="C114" s="1" t="s">
        <v>155</v>
      </c>
      <c r="D114" s="1" t="s">
        <v>60</v>
      </c>
      <c r="E114" s="2">
        <f t="shared" si="26"/>
        <v>0</v>
      </c>
      <c r="F114" s="2">
        <f t="shared" si="27"/>
        <v>0</v>
      </c>
      <c r="G114" s="2">
        <f t="shared" si="28"/>
        <v>0</v>
      </c>
      <c r="H114" s="2">
        <v>0</v>
      </c>
      <c r="I114" s="2">
        <v>0</v>
      </c>
      <c r="J114" s="2">
        <v>0</v>
      </c>
      <c r="K114" s="2">
        <v>0</v>
      </c>
      <c r="L114" s="2">
        <v>0</v>
      </c>
      <c r="M114" s="2">
        <f t="shared" si="29"/>
        <v>0</v>
      </c>
      <c r="N114" s="2">
        <v>0</v>
      </c>
      <c r="O114" s="2">
        <v>0</v>
      </c>
      <c r="P114" s="2">
        <v>0</v>
      </c>
      <c r="Q114" s="2">
        <f t="shared" si="30"/>
        <v>0</v>
      </c>
      <c r="R114" s="2">
        <v>0</v>
      </c>
      <c r="S114" s="2">
        <v>0</v>
      </c>
      <c r="T114" s="2">
        <f t="shared" si="31"/>
        <v>0</v>
      </c>
      <c r="U114" s="2">
        <f t="shared" si="32"/>
        <v>0</v>
      </c>
      <c r="V114" s="2">
        <v>0</v>
      </c>
      <c r="W114" s="2">
        <v>0</v>
      </c>
      <c r="X114" s="2">
        <f t="shared" si="33"/>
        <v>0</v>
      </c>
      <c r="Y114" s="2">
        <v>0</v>
      </c>
    </row>
    <row r="115" spans="1:25">
      <c r="A115" s="1">
        <v>112</v>
      </c>
      <c r="B115" s="1" t="s">
        <v>193</v>
      </c>
      <c r="C115" s="1" t="s">
        <v>155</v>
      </c>
      <c r="D115" s="1" t="s">
        <v>62</v>
      </c>
      <c r="E115" s="2">
        <f t="shared" si="26"/>
        <v>0.05</v>
      </c>
      <c r="F115" s="2">
        <f t="shared" si="27"/>
        <v>0.1</v>
      </c>
      <c r="G115" s="2">
        <f t="shared" si="28"/>
        <v>0.2</v>
      </c>
      <c r="H115" s="2">
        <v>0</v>
      </c>
      <c r="I115" s="2">
        <v>0</v>
      </c>
      <c r="J115" s="2">
        <v>0</v>
      </c>
      <c r="K115" s="2">
        <v>0</v>
      </c>
      <c r="L115" s="2">
        <v>1</v>
      </c>
      <c r="M115" s="2">
        <f t="shared" si="29"/>
        <v>0</v>
      </c>
      <c r="N115" s="2">
        <v>0</v>
      </c>
      <c r="O115" s="2">
        <v>0</v>
      </c>
      <c r="P115" s="2">
        <v>0</v>
      </c>
      <c r="Q115" s="2">
        <f t="shared" si="30"/>
        <v>0</v>
      </c>
      <c r="R115" s="2">
        <v>0</v>
      </c>
      <c r="S115" s="2">
        <v>0</v>
      </c>
      <c r="T115" s="2">
        <f t="shared" si="31"/>
        <v>0</v>
      </c>
      <c r="U115" s="2">
        <f t="shared" si="32"/>
        <v>0</v>
      </c>
      <c r="V115" s="2">
        <v>0</v>
      </c>
      <c r="W115" s="2">
        <v>0</v>
      </c>
      <c r="X115" s="2">
        <f t="shared" si="33"/>
        <v>0</v>
      </c>
      <c r="Y115" s="2">
        <v>0</v>
      </c>
    </row>
    <row r="116" spans="1:25">
      <c r="A116" s="1">
        <v>113</v>
      </c>
      <c r="B116" s="1" t="s">
        <v>192</v>
      </c>
      <c r="C116" s="1" t="s">
        <v>155</v>
      </c>
      <c r="D116" s="1" t="s">
        <v>64</v>
      </c>
      <c r="E116" s="2">
        <f t="shared" si="26"/>
        <v>8.1250000000000003E-2</v>
      </c>
      <c r="F116" s="2">
        <f t="shared" si="27"/>
        <v>0.16250000000000001</v>
      </c>
      <c r="G116" s="2">
        <f t="shared" si="28"/>
        <v>0.2</v>
      </c>
      <c r="H116" s="2">
        <v>0</v>
      </c>
      <c r="I116" s="2">
        <v>0</v>
      </c>
      <c r="J116" s="2">
        <v>0</v>
      </c>
      <c r="K116" s="2">
        <v>0</v>
      </c>
      <c r="L116" s="2">
        <v>1</v>
      </c>
      <c r="M116" s="2">
        <f t="shared" si="29"/>
        <v>0.125</v>
      </c>
      <c r="N116" s="2">
        <v>0</v>
      </c>
      <c r="O116" s="2">
        <v>0</v>
      </c>
      <c r="P116" s="2">
        <v>0</v>
      </c>
      <c r="Q116" s="2">
        <f t="shared" si="30"/>
        <v>0.5</v>
      </c>
      <c r="R116" s="2">
        <v>0.25</v>
      </c>
      <c r="S116" s="2">
        <v>0.25</v>
      </c>
      <c r="T116" s="2">
        <f t="shared" si="31"/>
        <v>0</v>
      </c>
      <c r="U116" s="2">
        <f t="shared" si="32"/>
        <v>0</v>
      </c>
      <c r="V116" s="2">
        <v>0</v>
      </c>
      <c r="W116" s="2">
        <v>0</v>
      </c>
      <c r="X116" s="2">
        <f t="shared" si="33"/>
        <v>0</v>
      </c>
      <c r="Y116" s="2">
        <v>0</v>
      </c>
    </row>
    <row r="117" spans="1:25">
      <c r="A117" s="1">
        <v>114</v>
      </c>
      <c r="B117" s="1" t="s">
        <v>194</v>
      </c>
      <c r="C117" s="1" t="s">
        <v>155</v>
      </c>
      <c r="D117" s="1" t="s">
        <v>68</v>
      </c>
      <c r="E117" s="2">
        <f t="shared" si="26"/>
        <v>0.05</v>
      </c>
      <c r="F117" s="2">
        <f t="shared" si="27"/>
        <v>0.1</v>
      </c>
      <c r="G117" s="2">
        <f t="shared" si="28"/>
        <v>0.2</v>
      </c>
      <c r="H117" s="2">
        <v>0</v>
      </c>
      <c r="I117" s="2">
        <v>0</v>
      </c>
      <c r="J117" s="2">
        <v>0</v>
      </c>
      <c r="K117" s="2">
        <v>0</v>
      </c>
      <c r="L117" s="2">
        <v>1</v>
      </c>
      <c r="M117" s="2">
        <f t="shared" si="29"/>
        <v>0</v>
      </c>
      <c r="N117" s="2">
        <v>0</v>
      </c>
      <c r="O117" s="2">
        <v>0</v>
      </c>
      <c r="P117" s="2">
        <v>0</v>
      </c>
      <c r="Q117" s="2">
        <f t="shared" si="30"/>
        <v>0</v>
      </c>
      <c r="R117" s="2">
        <v>0</v>
      </c>
      <c r="S117" s="2">
        <v>0</v>
      </c>
      <c r="T117" s="2">
        <f t="shared" si="31"/>
        <v>0</v>
      </c>
      <c r="U117" s="2">
        <f t="shared" si="32"/>
        <v>0</v>
      </c>
      <c r="V117" s="2">
        <v>0</v>
      </c>
      <c r="W117" s="2">
        <v>0</v>
      </c>
      <c r="X117" s="2">
        <f t="shared" si="33"/>
        <v>0</v>
      </c>
      <c r="Y117" s="2">
        <v>0</v>
      </c>
    </row>
    <row r="118" spans="1:25">
      <c r="A118" s="1">
        <v>115</v>
      </c>
      <c r="B118" s="1" t="s">
        <v>192</v>
      </c>
      <c r="C118" s="1" t="s">
        <v>155</v>
      </c>
      <c r="D118" s="1" t="s">
        <v>70</v>
      </c>
      <c r="E118" s="2">
        <f t="shared" si="26"/>
        <v>0.05</v>
      </c>
      <c r="F118" s="2">
        <f t="shared" si="27"/>
        <v>0.1</v>
      </c>
      <c r="G118" s="2">
        <f t="shared" si="28"/>
        <v>0.2</v>
      </c>
      <c r="H118" s="2">
        <v>0</v>
      </c>
      <c r="I118" s="2">
        <v>0</v>
      </c>
      <c r="J118" s="2">
        <v>0</v>
      </c>
      <c r="K118" s="2">
        <v>0</v>
      </c>
      <c r="L118" s="2">
        <v>1</v>
      </c>
      <c r="M118" s="2">
        <f t="shared" si="29"/>
        <v>0</v>
      </c>
      <c r="N118" s="2">
        <v>0</v>
      </c>
      <c r="O118" s="2">
        <v>0</v>
      </c>
      <c r="P118" s="2">
        <v>0</v>
      </c>
      <c r="Q118" s="2">
        <f t="shared" si="30"/>
        <v>0</v>
      </c>
      <c r="R118" s="2">
        <v>0</v>
      </c>
      <c r="S118" s="2">
        <v>0</v>
      </c>
      <c r="T118" s="2">
        <f t="shared" si="31"/>
        <v>0</v>
      </c>
      <c r="U118" s="2">
        <f t="shared" si="32"/>
        <v>0</v>
      </c>
      <c r="V118" s="2">
        <v>0</v>
      </c>
      <c r="W118" s="2">
        <v>0</v>
      </c>
      <c r="X118" s="2">
        <f t="shared" si="33"/>
        <v>0</v>
      </c>
      <c r="Y118" s="2">
        <v>0</v>
      </c>
    </row>
    <row r="119" spans="1:25">
      <c r="A119" s="1">
        <v>116</v>
      </c>
      <c r="B119" s="1" t="s">
        <v>195</v>
      </c>
      <c r="C119" s="1" t="s">
        <v>155</v>
      </c>
      <c r="D119" s="1" t="s">
        <v>72</v>
      </c>
      <c r="E119" s="2">
        <f t="shared" si="26"/>
        <v>0</v>
      </c>
      <c r="F119" s="2">
        <f t="shared" si="27"/>
        <v>0</v>
      </c>
      <c r="G119" s="2">
        <f t="shared" si="28"/>
        <v>0</v>
      </c>
      <c r="H119" s="2">
        <v>0</v>
      </c>
      <c r="I119" s="2">
        <v>0</v>
      </c>
      <c r="J119" s="2">
        <v>0</v>
      </c>
      <c r="K119" s="2">
        <v>0</v>
      </c>
      <c r="L119" s="2">
        <v>0</v>
      </c>
      <c r="M119" s="2">
        <f t="shared" si="29"/>
        <v>0</v>
      </c>
      <c r="N119" s="2">
        <v>0</v>
      </c>
      <c r="O119" s="2">
        <v>0</v>
      </c>
      <c r="P119" s="2">
        <v>0</v>
      </c>
      <c r="Q119" s="2">
        <f t="shared" si="30"/>
        <v>0</v>
      </c>
      <c r="R119" s="2">
        <v>0</v>
      </c>
      <c r="S119" s="2">
        <v>0</v>
      </c>
      <c r="T119" s="2">
        <f t="shared" si="31"/>
        <v>0</v>
      </c>
      <c r="U119" s="2">
        <f t="shared" si="32"/>
        <v>0</v>
      </c>
      <c r="V119" s="2">
        <v>0</v>
      </c>
      <c r="W119" s="2">
        <v>0</v>
      </c>
      <c r="X119" s="2">
        <f t="shared" si="33"/>
        <v>0</v>
      </c>
      <c r="Y119" s="2">
        <v>0</v>
      </c>
    </row>
    <row r="120" spans="1:25">
      <c r="A120" s="1">
        <v>117</v>
      </c>
      <c r="B120" s="1" t="s">
        <v>196</v>
      </c>
      <c r="C120" s="1" t="s">
        <v>155</v>
      </c>
      <c r="D120" s="1" t="s">
        <v>74</v>
      </c>
      <c r="E120" s="2">
        <f t="shared" si="26"/>
        <v>0</v>
      </c>
      <c r="F120" s="2">
        <f t="shared" si="27"/>
        <v>0</v>
      </c>
      <c r="G120" s="2">
        <f t="shared" si="28"/>
        <v>0</v>
      </c>
      <c r="H120" s="2">
        <v>0</v>
      </c>
      <c r="I120" s="2">
        <v>0</v>
      </c>
      <c r="J120" s="2">
        <v>0</v>
      </c>
      <c r="K120" s="2">
        <v>0</v>
      </c>
      <c r="L120" s="2">
        <v>0</v>
      </c>
      <c r="M120" s="2">
        <f t="shared" si="29"/>
        <v>0</v>
      </c>
      <c r="N120" s="2">
        <v>0</v>
      </c>
      <c r="O120" s="2">
        <v>0</v>
      </c>
      <c r="P120" s="2">
        <v>0</v>
      </c>
      <c r="Q120" s="2">
        <f t="shared" si="30"/>
        <v>0</v>
      </c>
      <c r="R120" s="2">
        <v>0</v>
      </c>
      <c r="S120" s="2">
        <v>0</v>
      </c>
      <c r="T120" s="2">
        <f t="shared" si="31"/>
        <v>0</v>
      </c>
      <c r="U120" s="2">
        <f t="shared" si="32"/>
        <v>0</v>
      </c>
      <c r="V120" s="2">
        <v>0</v>
      </c>
      <c r="W120" s="2">
        <v>0</v>
      </c>
      <c r="X120" s="2">
        <f t="shared" si="33"/>
        <v>0</v>
      </c>
      <c r="Y120" s="2">
        <v>0</v>
      </c>
    </row>
    <row r="121" spans="1:25">
      <c r="A121" s="1">
        <v>118</v>
      </c>
      <c r="B121" s="1" t="s">
        <v>192</v>
      </c>
      <c r="C121" s="1" t="s">
        <v>155</v>
      </c>
      <c r="D121" s="1" t="s">
        <v>86</v>
      </c>
      <c r="E121" s="2">
        <f t="shared" si="26"/>
        <v>0.14687500000000001</v>
      </c>
      <c r="F121" s="2">
        <f t="shared" si="27"/>
        <v>0.29375000000000001</v>
      </c>
      <c r="G121" s="2">
        <f t="shared" si="28"/>
        <v>0.4</v>
      </c>
      <c r="H121" s="2">
        <v>0</v>
      </c>
      <c r="I121" s="2">
        <v>0</v>
      </c>
      <c r="J121" s="2">
        <v>0</v>
      </c>
      <c r="K121" s="2">
        <v>1</v>
      </c>
      <c r="L121" s="2">
        <v>1</v>
      </c>
      <c r="M121" s="2">
        <f t="shared" si="29"/>
        <v>0.1875</v>
      </c>
      <c r="N121" s="2">
        <v>0</v>
      </c>
      <c r="O121" s="2">
        <v>0</v>
      </c>
      <c r="P121" s="2">
        <v>0</v>
      </c>
      <c r="Q121" s="2">
        <f t="shared" si="30"/>
        <v>0.75</v>
      </c>
      <c r="R121" s="2">
        <v>0.25</v>
      </c>
      <c r="S121" s="2">
        <v>0.5</v>
      </c>
      <c r="T121" s="2">
        <f t="shared" si="31"/>
        <v>0</v>
      </c>
      <c r="U121" s="2">
        <f t="shared" si="32"/>
        <v>0</v>
      </c>
      <c r="V121" s="2">
        <v>0</v>
      </c>
      <c r="W121" s="2">
        <v>0</v>
      </c>
      <c r="X121" s="2">
        <f t="shared" si="33"/>
        <v>0</v>
      </c>
      <c r="Y121" s="2">
        <v>0</v>
      </c>
    </row>
    <row r="122" spans="1:25">
      <c r="A122" s="1">
        <v>119</v>
      </c>
      <c r="B122" s="1" t="s">
        <v>192</v>
      </c>
      <c r="C122" s="1" t="s">
        <v>155</v>
      </c>
      <c r="D122" s="1" t="s">
        <v>120</v>
      </c>
      <c r="E122" s="2">
        <f t="shared" si="26"/>
        <v>9.6875000000000003E-2</v>
      </c>
      <c r="F122" s="2">
        <f t="shared" si="27"/>
        <v>0.19375000000000001</v>
      </c>
      <c r="G122" s="2">
        <f t="shared" si="28"/>
        <v>0.2</v>
      </c>
      <c r="H122" s="2">
        <v>0</v>
      </c>
      <c r="I122" s="2">
        <v>0</v>
      </c>
      <c r="J122" s="2">
        <v>0</v>
      </c>
      <c r="K122" s="2">
        <v>0</v>
      </c>
      <c r="L122" s="2">
        <v>1</v>
      </c>
      <c r="M122" s="2">
        <f t="shared" si="29"/>
        <v>0.1875</v>
      </c>
      <c r="N122" s="2">
        <v>0</v>
      </c>
      <c r="O122" s="2">
        <v>0</v>
      </c>
      <c r="P122" s="2">
        <v>0</v>
      </c>
      <c r="Q122" s="2">
        <f t="shared" si="30"/>
        <v>0.75</v>
      </c>
      <c r="R122" s="2">
        <v>0.25</v>
      </c>
      <c r="S122" s="2">
        <v>0.5</v>
      </c>
      <c r="T122" s="2">
        <f t="shared" si="31"/>
        <v>0</v>
      </c>
      <c r="U122" s="2">
        <f t="shared" si="32"/>
        <v>0</v>
      </c>
      <c r="V122" s="2">
        <v>0</v>
      </c>
      <c r="W122" s="2">
        <v>0</v>
      </c>
      <c r="X122" s="2">
        <f t="shared" si="33"/>
        <v>0</v>
      </c>
      <c r="Y122" s="2">
        <v>0</v>
      </c>
    </row>
    <row r="123" spans="1:25">
      <c r="A123" s="1">
        <v>120</v>
      </c>
      <c r="B123" s="1" t="s">
        <v>192</v>
      </c>
      <c r="C123" s="1" t="s">
        <v>155</v>
      </c>
      <c r="D123" s="1" t="s">
        <v>92</v>
      </c>
      <c r="E123" s="2">
        <f t="shared" si="26"/>
        <v>0.05</v>
      </c>
      <c r="F123" s="2">
        <f t="shared" si="27"/>
        <v>0.1</v>
      </c>
      <c r="G123" s="2">
        <f t="shared" si="28"/>
        <v>0.2</v>
      </c>
      <c r="H123" s="2">
        <v>0</v>
      </c>
      <c r="I123" s="2">
        <v>0</v>
      </c>
      <c r="J123" s="2">
        <v>0</v>
      </c>
      <c r="K123" s="2">
        <v>0</v>
      </c>
      <c r="L123" s="2">
        <v>1</v>
      </c>
      <c r="M123" s="2">
        <f t="shared" si="29"/>
        <v>0</v>
      </c>
      <c r="N123" s="2">
        <v>0</v>
      </c>
      <c r="O123" s="2">
        <v>0</v>
      </c>
      <c r="P123" s="2">
        <v>0</v>
      </c>
      <c r="Q123" s="2">
        <f t="shared" si="30"/>
        <v>0</v>
      </c>
      <c r="R123" s="2">
        <v>0</v>
      </c>
      <c r="S123" s="2">
        <v>0</v>
      </c>
      <c r="T123" s="2">
        <f t="shared" si="31"/>
        <v>0</v>
      </c>
      <c r="U123" s="2">
        <f t="shared" si="32"/>
        <v>0</v>
      </c>
      <c r="V123" s="2">
        <v>0</v>
      </c>
      <c r="W123" s="2">
        <v>0</v>
      </c>
      <c r="X123" s="2">
        <f t="shared" si="33"/>
        <v>0</v>
      </c>
      <c r="Y123" s="2">
        <v>0</v>
      </c>
    </row>
    <row r="124" spans="1:25">
      <c r="A124" s="1">
        <v>121</v>
      </c>
      <c r="B124" s="1" t="s">
        <v>197</v>
      </c>
      <c r="C124" s="1" t="s">
        <v>155</v>
      </c>
      <c r="D124" s="1" t="s">
        <v>94</v>
      </c>
      <c r="E124" s="2">
        <f t="shared" si="26"/>
        <v>0.05</v>
      </c>
      <c r="F124" s="2">
        <f t="shared" si="27"/>
        <v>0.1</v>
      </c>
      <c r="G124" s="2">
        <f t="shared" si="28"/>
        <v>0.2</v>
      </c>
      <c r="H124" s="2">
        <v>0</v>
      </c>
      <c r="I124" s="2">
        <v>0</v>
      </c>
      <c r="J124" s="2">
        <v>0</v>
      </c>
      <c r="K124" s="2">
        <v>0</v>
      </c>
      <c r="L124" s="2">
        <v>1</v>
      </c>
      <c r="M124" s="2">
        <f t="shared" si="29"/>
        <v>0</v>
      </c>
      <c r="N124" s="2">
        <v>0</v>
      </c>
      <c r="O124" s="2">
        <v>0</v>
      </c>
      <c r="P124" s="2">
        <v>0</v>
      </c>
      <c r="Q124" s="2">
        <f t="shared" si="30"/>
        <v>0</v>
      </c>
      <c r="R124" s="2">
        <v>0</v>
      </c>
      <c r="S124" s="2">
        <v>0</v>
      </c>
      <c r="T124" s="2">
        <f t="shared" si="31"/>
        <v>0</v>
      </c>
      <c r="U124" s="2">
        <f t="shared" si="32"/>
        <v>0</v>
      </c>
      <c r="V124" s="2">
        <v>0</v>
      </c>
      <c r="W124" s="2">
        <v>0</v>
      </c>
      <c r="X124" s="2">
        <f t="shared" si="33"/>
        <v>0</v>
      </c>
      <c r="Y124" s="2">
        <v>0</v>
      </c>
    </row>
    <row r="125" spans="1:25">
      <c r="A125" s="1">
        <v>122</v>
      </c>
      <c r="B125" s="1" t="s">
        <v>192</v>
      </c>
      <c r="C125" s="1" t="s">
        <v>155</v>
      </c>
      <c r="D125" s="1" t="s">
        <v>101</v>
      </c>
      <c r="E125" s="2">
        <f t="shared" si="26"/>
        <v>0.05</v>
      </c>
      <c r="F125" s="2">
        <f t="shared" si="27"/>
        <v>0.1</v>
      </c>
      <c r="G125" s="2">
        <f t="shared" si="28"/>
        <v>0.2</v>
      </c>
      <c r="H125" s="2">
        <v>0</v>
      </c>
      <c r="I125" s="2">
        <v>0</v>
      </c>
      <c r="J125" s="2">
        <v>0</v>
      </c>
      <c r="K125" s="2">
        <v>0</v>
      </c>
      <c r="L125" s="2">
        <v>1</v>
      </c>
      <c r="M125" s="2">
        <f t="shared" si="29"/>
        <v>0</v>
      </c>
      <c r="N125" s="2">
        <v>0</v>
      </c>
      <c r="O125" s="2">
        <v>0</v>
      </c>
      <c r="P125" s="2">
        <v>0</v>
      </c>
      <c r="Q125" s="2">
        <f t="shared" si="30"/>
        <v>0</v>
      </c>
      <c r="R125" s="2">
        <v>0</v>
      </c>
      <c r="S125" s="2">
        <v>0</v>
      </c>
      <c r="T125" s="2">
        <f t="shared" si="31"/>
        <v>0</v>
      </c>
      <c r="U125" s="2">
        <f t="shared" si="32"/>
        <v>0</v>
      </c>
      <c r="V125" s="2">
        <v>0</v>
      </c>
      <c r="W125" s="2">
        <v>0</v>
      </c>
      <c r="X125" s="2">
        <f t="shared" si="33"/>
        <v>0</v>
      </c>
      <c r="Y125" s="2">
        <v>0</v>
      </c>
    </row>
    <row r="126" spans="1:25">
      <c r="A126" s="1">
        <v>123</v>
      </c>
      <c r="B126" s="1" t="s">
        <v>198</v>
      </c>
      <c r="C126" s="1" t="s">
        <v>155</v>
      </c>
      <c r="D126" s="1" t="s">
        <v>104</v>
      </c>
      <c r="E126" s="2">
        <f t="shared" si="26"/>
        <v>0</v>
      </c>
      <c r="F126" s="2">
        <f t="shared" si="27"/>
        <v>0</v>
      </c>
      <c r="G126" s="2">
        <f t="shared" si="28"/>
        <v>0</v>
      </c>
      <c r="H126" s="2">
        <v>0</v>
      </c>
      <c r="I126" s="2">
        <v>0</v>
      </c>
      <c r="J126" s="2">
        <v>0</v>
      </c>
      <c r="K126" s="2">
        <v>0</v>
      </c>
      <c r="L126" s="2">
        <v>0</v>
      </c>
      <c r="M126" s="2">
        <f t="shared" si="29"/>
        <v>0</v>
      </c>
      <c r="N126" s="2">
        <v>0</v>
      </c>
      <c r="O126" s="2">
        <v>0</v>
      </c>
      <c r="P126" s="2">
        <v>0</v>
      </c>
      <c r="Q126" s="2">
        <f t="shared" si="30"/>
        <v>0</v>
      </c>
      <c r="R126" s="2">
        <v>0</v>
      </c>
      <c r="S126" s="2">
        <v>0</v>
      </c>
      <c r="T126" s="2">
        <f t="shared" si="31"/>
        <v>0</v>
      </c>
      <c r="U126" s="2">
        <f t="shared" si="32"/>
        <v>0</v>
      </c>
      <c r="V126" s="2">
        <v>0</v>
      </c>
      <c r="W126" s="2">
        <v>0</v>
      </c>
      <c r="X126" s="2">
        <f t="shared" si="33"/>
        <v>0</v>
      </c>
      <c r="Y126" s="2">
        <v>0</v>
      </c>
    </row>
    <row r="127" spans="1:25">
      <c r="A127" s="1">
        <v>124</v>
      </c>
      <c r="B127" s="1" t="s">
        <v>199</v>
      </c>
      <c r="C127" s="1" t="s">
        <v>155</v>
      </c>
      <c r="D127" s="1" t="s">
        <v>114</v>
      </c>
      <c r="E127" s="2">
        <f t="shared" si="26"/>
        <v>0.05</v>
      </c>
      <c r="F127" s="2">
        <f t="shared" si="27"/>
        <v>0.1</v>
      </c>
      <c r="G127" s="2">
        <f t="shared" si="28"/>
        <v>0.2</v>
      </c>
      <c r="H127" s="2">
        <v>0</v>
      </c>
      <c r="I127" s="2">
        <v>0</v>
      </c>
      <c r="J127" s="2">
        <v>0</v>
      </c>
      <c r="K127" s="2">
        <v>0</v>
      </c>
      <c r="L127" s="2">
        <v>1</v>
      </c>
      <c r="M127" s="2">
        <f t="shared" si="29"/>
        <v>0</v>
      </c>
      <c r="N127" s="2">
        <v>0</v>
      </c>
      <c r="O127" s="2">
        <v>0</v>
      </c>
      <c r="P127" s="2">
        <v>0</v>
      </c>
      <c r="Q127" s="2">
        <f t="shared" si="30"/>
        <v>0</v>
      </c>
      <c r="R127" s="2">
        <v>0</v>
      </c>
      <c r="S127" s="2">
        <v>0</v>
      </c>
      <c r="T127" s="2">
        <f t="shared" si="31"/>
        <v>0</v>
      </c>
      <c r="U127" s="2">
        <f t="shared" si="32"/>
        <v>0</v>
      </c>
      <c r="V127" s="2">
        <v>0</v>
      </c>
      <c r="W127" s="2">
        <v>0</v>
      </c>
      <c r="X127" s="2">
        <f t="shared" si="33"/>
        <v>0</v>
      </c>
      <c r="Y127" s="2">
        <v>0</v>
      </c>
    </row>
  </sheetData>
  <sheetProtection formatCells="0" formatColumns="0" formatRows="0" insertColumns="0" insertRows="0" sort="0" autoFilter="0" pivotTables="0"/>
  <protectedRanges>
    <protectedRange sqref="A3:XFD127" name="MJA"/>
  </protectedRanges>
  <autoFilter ref="A3:Y127" xr:uid="{EEF585AA-37E0-4863-85C0-1189B077FCCE}"/>
  <pageMargins left="0.7" right="0.7" top="0.75" bottom="0.75" header="0.3" footer="0.3"/>
  <pageSetup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BEFC9-FF7B-445D-B149-FBB618215F2E}">
  <dimension ref="A1:I6"/>
  <sheetViews>
    <sheetView showGridLines="0" zoomScale="90" zoomScaleNormal="90" workbookViewId="0">
      <selection sqref="A1:XFD1048576"/>
    </sheetView>
  </sheetViews>
  <sheetFormatPr baseColWidth="10" defaultColWidth="11.453125" defaultRowHeight="13"/>
  <cols>
    <col min="1" max="1" width="33" style="1" customWidth="1"/>
    <col min="2" max="9" width="19.7265625" style="1" customWidth="1"/>
    <col min="10" max="16384" width="11.453125" style="1"/>
  </cols>
  <sheetData>
    <row r="1" spans="1:9" ht="26.5" thickBot="1">
      <c r="A1" s="106" t="s">
        <v>200</v>
      </c>
      <c r="B1" s="20" t="s">
        <v>201</v>
      </c>
      <c r="C1" s="107" t="s">
        <v>202</v>
      </c>
      <c r="D1" s="108" t="s">
        <v>203</v>
      </c>
      <c r="E1" s="108" t="s">
        <v>204</v>
      </c>
      <c r="F1" s="17" t="s">
        <v>31</v>
      </c>
      <c r="G1" s="17" t="s">
        <v>37</v>
      </c>
      <c r="H1" s="19" t="s">
        <v>205</v>
      </c>
      <c r="I1" s="109" t="s">
        <v>206</v>
      </c>
    </row>
    <row r="2" spans="1:9">
      <c r="A2" s="3" t="s">
        <v>207</v>
      </c>
      <c r="B2" s="9">
        <f>AVERAGEIF('MAJ Base de Datos'!C:C,"Tribunales Electorales",'MAJ Base de Datos'!E:E)</f>
        <v>0.39564393939393944</v>
      </c>
      <c r="C2" s="35">
        <f>RANK(B2,$B$2:$B$6)</f>
        <v>1</v>
      </c>
      <c r="D2" s="9">
        <f>AVERAGEIF('MAJ Base de Datos'!C:C,"Tribunales Electorales",'MAJ Base de Datos'!F:F)</f>
        <v>0.67765151515151523</v>
      </c>
      <c r="E2" s="9">
        <f>AVERAGEIF('MAJ Base de Datos'!C:C,"Tribunales Electorales",'MAJ Base de Datos'!T:T)</f>
        <v>0.11363636363636363</v>
      </c>
      <c r="F2" s="9">
        <f>AVERAGEIF('MAJ Base de Datos'!C:C,"Tribunales Electorales",'MAJ Base de Datos'!G:G)</f>
        <v>0.50303030303030294</v>
      </c>
      <c r="G2" s="9">
        <f>AVERAGEIF('MAJ Base de Datos'!C:C,"Tribunales Electorales",'MAJ Base de Datos'!M:M)</f>
        <v>0.85227272727272729</v>
      </c>
      <c r="H2" s="9">
        <f>AVERAGEIF('MAJ Base de Datos'!C:C,"Tribunales Electorales",'MAJ Base de Datos'!U:U)</f>
        <v>0.22727272727272727</v>
      </c>
      <c r="I2" s="110">
        <f>AVERAGEIF('MAJ Base de Datos'!C:C,"Tribunales Electorales",'MAJ Base de Datos'!X:X)</f>
        <v>0</v>
      </c>
    </row>
    <row r="3" spans="1:9">
      <c r="A3" s="4" t="s">
        <v>208</v>
      </c>
      <c r="B3" s="2">
        <f>AVERAGEIF('MAJ Base de Datos'!C:C,"Consejos de la Judicatura",'MAJ Base de Datos'!E:E)</f>
        <v>0.34</v>
      </c>
      <c r="C3" s="36">
        <f>RANK(B3,$B$2:$B$6)</f>
        <v>2</v>
      </c>
      <c r="D3" s="2">
        <f>AVERAGEIF('MAJ Base de Datos'!C:C,"Consejos de la Judicatura",'MAJ Base de Datos'!F:F)</f>
        <v>0.63000000000000012</v>
      </c>
      <c r="E3" s="2">
        <f>AVERAGEIF('MAJ Base de Datos'!C:C,"Consejos de la Judicatura",'MAJ Base de Datos'!T:T)</f>
        <v>0.05</v>
      </c>
      <c r="F3" s="2">
        <f>AVERAGEIF('MAJ Base de Datos'!C:C,"Consejos de la Judicatura",'MAJ Base de Datos'!G:G)</f>
        <v>0.56000000000000005</v>
      </c>
      <c r="G3" s="2">
        <f>AVERAGEIF('MAJ Base de Datos'!C:C,"Consejos de la Judicatura",'MAJ Base de Datos'!M:M)</f>
        <v>0.7</v>
      </c>
      <c r="H3" s="2">
        <f>AVERAGEIF('MAJ Base de Datos'!C:C,"Consejos de la Judicatura",'MAJ Base de Datos'!U:U)</f>
        <v>0.1</v>
      </c>
      <c r="I3" s="111">
        <f>AVERAGEIF('MAJ Base de Datos'!C:C,"Consejos de la Judicatura",'MAJ Base de Datos'!X:X)</f>
        <v>0</v>
      </c>
    </row>
    <row r="4" spans="1:9">
      <c r="A4" s="4" t="s">
        <v>209</v>
      </c>
      <c r="B4" s="2">
        <f>AVERAGEIF('MAJ Base de Datos'!C:C,"Tribunales Superiores de Justicia",'MAJ Base de Datos'!E:E)</f>
        <v>0.33935546875</v>
      </c>
      <c r="C4" s="36">
        <f>RANK(B4,$B$2:$B$6)</f>
        <v>3</v>
      </c>
      <c r="D4" s="2">
        <f>AVERAGEIF('MAJ Base de Datos'!C:C,"Tribunales Superiores de Justicia",'MAJ Base de Datos'!F:F)</f>
        <v>0.6552734375</v>
      </c>
      <c r="E4" s="2">
        <f>AVERAGEIF('MAJ Base de Datos'!C:C,"Tribunales Superiores de Justicia",'MAJ Base de Datos'!T:T)</f>
        <v>2.34375E-2</v>
      </c>
      <c r="F4" s="2">
        <f>AVERAGEIF('MAJ Base de Datos'!C:C,"Tribunales Superiores de Justicia",'MAJ Base de Datos'!G:G)</f>
        <v>0.6875</v>
      </c>
      <c r="G4" s="2">
        <f>AVERAGEIF('MAJ Base de Datos'!C:C,"Tribunales Superiores de Justicia",'MAJ Base de Datos'!M:M)</f>
        <v>0.623046875</v>
      </c>
      <c r="H4" s="2">
        <f>AVERAGEIF('MAJ Base de Datos'!C:C,"Tribunales Superiores de Justicia",'MAJ Base de Datos'!U:U)</f>
        <v>1.5625E-2</v>
      </c>
      <c r="I4" s="111">
        <f>AVERAGEIF('MAJ Base de Datos'!C:C,"Tribunales Superiores de Justicia",'MAJ Base de Datos'!X:X)</f>
        <v>3.125E-2</v>
      </c>
    </row>
    <row r="5" spans="1:9">
      <c r="A5" s="4" t="s">
        <v>210</v>
      </c>
      <c r="B5" s="2">
        <f>AVERAGEIF('MAJ Base de Datos'!C:C,"Tribunales de Justicia Administrativa",'MAJ Base de Datos'!E:E)</f>
        <v>0.18850806451612898</v>
      </c>
      <c r="C5" s="36">
        <f>RANK(B5,$B$2:$B$6)</f>
        <v>4</v>
      </c>
      <c r="D5" s="2">
        <f>AVERAGEIF('MAJ Base de Datos'!C:C,"Tribunales de Justicia Administrativa",'MAJ Base de Datos'!F:F)</f>
        <v>0.37701612903225795</v>
      </c>
      <c r="E5" s="2">
        <f>AVERAGEIF('MAJ Base de Datos'!C:C,"Tribunales de Justicia Administrativa",'MAJ Base de Datos'!T:T)</f>
        <v>0</v>
      </c>
      <c r="F5" s="2">
        <f>AVERAGEIF('MAJ Base de Datos'!C:C,"Tribunales de Justicia Administrativa",'MAJ Base de Datos'!G:G)</f>
        <v>0.35483870967741943</v>
      </c>
      <c r="G5" s="2">
        <f>AVERAGEIF('MAJ Base de Datos'!C:C,"Tribunales de Justicia Administrativa",'MAJ Base de Datos'!M:M)</f>
        <v>0.39919354838709675</v>
      </c>
      <c r="H5" s="2">
        <f>AVERAGEIF('MAJ Base de Datos'!C:C,"Tribunales de Justicia Administrativa",'MAJ Base de Datos'!U:U)</f>
        <v>0</v>
      </c>
      <c r="I5" s="111">
        <f>AVERAGEIF('MAJ Base de Datos'!C:C,"Tribunales de Justicia Administrativa",'MAJ Base de Datos'!X:X)</f>
        <v>0</v>
      </c>
    </row>
    <row r="6" spans="1:9" ht="13.5" thickBot="1">
      <c r="A6" s="5" t="s">
        <v>211</v>
      </c>
      <c r="B6" s="6">
        <f>AVERAGEIF('MAJ Base de Datos'!C:C,"Tribunales Laborales",'MAJ Base de Datos'!E:E)</f>
        <v>5.1494565217391319E-2</v>
      </c>
      <c r="C6" s="37">
        <f>RANK(B6,$B$2:$B$6)</f>
        <v>5</v>
      </c>
      <c r="D6" s="6">
        <f>AVERAGEIF('MAJ Base de Datos'!C:C,"Tribunales Laborales",'MAJ Base de Datos'!F:F)</f>
        <v>0.10298913043478264</v>
      </c>
      <c r="E6" s="6">
        <f>AVERAGEIF('MAJ Base de Datos'!C:C,"Tribunales Laborales",'MAJ Base de Datos'!T:T)</f>
        <v>0</v>
      </c>
      <c r="F6" s="6">
        <f>AVERAGEIF('MAJ Base de Datos'!C:C,"Tribunales Laborales",'MAJ Base de Datos'!G:G)</f>
        <v>0.16521739130434787</v>
      </c>
      <c r="G6" s="6">
        <f>AVERAGEIF('MAJ Base de Datos'!C:C,"Tribunales Laborales",'MAJ Base de Datos'!M:M)</f>
        <v>4.0760869565217392E-2</v>
      </c>
      <c r="H6" s="6">
        <f>AVERAGEIF('MAJ Base de Datos'!C:C,"Tribunales Laborales",'MAJ Base de Datos'!U:U)</f>
        <v>0</v>
      </c>
      <c r="I6" s="112">
        <f>AVERAGEIF('MAJ Base de Datos'!C:C,"Tribunales Laborales",'MAJ Base de Datos'!X:X)</f>
        <v>0</v>
      </c>
    </row>
  </sheetData>
  <sheetProtection formatCells="0" formatColumns="0" formatRows="0" sort="0" autoFilter="0"/>
  <autoFilter ref="A1:I7" xr:uid="{A9FBEFC9-FF7B-445D-B149-FBB618215F2E}">
    <sortState xmlns:xlrd2="http://schemas.microsoft.com/office/spreadsheetml/2017/richdata2" ref="A2:I6">
      <sortCondition ref="C1:C7"/>
    </sortState>
  </autoFilter>
  <pageMargins left="0.7" right="0.7" top="0.75" bottom="0.75" header="0.3" footer="0.3"/>
  <pageSetup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37"/>
  <sheetViews>
    <sheetView showGridLines="0" zoomScale="90" zoomScaleNormal="90" workbookViewId="0">
      <selection sqref="A1:XFD1048576"/>
    </sheetView>
  </sheetViews>
  <sheetFormatPr baseColWidth="10" defaultColWidth="11.453125" defaultRowHeight="13"/>
  <cols>
    <col min="1" max="1" width="21.26953125" style="1" bestFit="1" customWidth="1"/>
    <col min="2" max="10" width="15.7265625" style="1" customWidth="1"/>
    <col min="11" max="16384" width="11.453125" style="1"/>
  </cols>
  <sheetData>
    <row r="1" spans="1:10" ht="39.5" thickBot="1">
      <c r="A1" s="21"/>
      <c r="B1" s="20" t="s">
        <v>201</v>
      </c>
      <c r="C1" s="107" t="s">
        <v>202</v>
      </c>
      <c r="D1" s="108" t="s">
        <v>203</v>
      </c>
      <c r="E1" s="108" t="s">
        <v>204</v>
      </c>
      <c r="F1" s="17" t="s">
        <v>31</v>
      </c>
      <c r="G1" s="17" t="s">
        <v>37</v>
      </c>
      <c r="H1" s="19" t="s">
        <v>205</v>
      </c>
      <c r="I1" s="19" t="s">
        <v>206</v>
      </c>
      <c r="J1" s="18" t="s">
        <v>212</v>
      </c>
    </row>
    <row r="2" spans="1:10">
      <c r="A2" s="3" t="s">
        <v>56</v>
      </c>
      <c r="B2" s="9">
        <f>AVERAGEIF('MAJ Base de Datos'!D:D,"Aguascalientes",'MAJ Base de Datos'!E:E)</f>
        <v>0.23125000000000004</v>
      </c>
      <c r="C2" s="35">
        <f t="shared" ref="C2:C34" si="0">RANK(B2,$B$2:$B$34)</f>
        <v>22</v>
      </c>
      <c r="D2" s="9">
        <f>AVERAGEIF('MAJ Base de Datos'!D:D,"Aguascalientes",'MAJ Base de Datos'!F:F)</f>
        <v>0.46250000000000008</v>
      </c>
      <c r="E2" s="9">
        <f>AVERAGEIF('MAJ Base de Datos'!D:D,"Aguascalientes",'MAJ Base de Datos'!T:T)</f>
        <v>0</v>
      </c>
      <c r="F2" s="9">
        <f>AVERAGEIF('MAJ Base de Datos'!D:D,"Aguascalientes",'MAJ Base de Datos'!G:G)</f>
        <v>0.46666666666666662</v>
      </c>
      <c r="G2" s="9">
        <f>AVERAGEIF('MAJ Base de Datos'!D:D,"Aguascalientes",'MAJ Base de Datos'!M:M)</f>
        <v>0.45833333333333331</v>
      </c>
      <c r="H2" s="9">
        <f>AVERAGEIF('MAJ Base de Datos'!D:D,"Aguascalientes",'MAJ Base de Datos'!U:U)</f>
        <v>0</v>
      </c>
      <c r="I2" s="9">
        <f>AVERAGEIF('MAJ Base de Datos'!D:D,"Aguascalientes",'MAJ Base de Datos'!X:X)</f>
        <v>0</v>
      </c>
      <c r="J2" s="10">
        <f>COUNTIF('MAJ Base de Datos'!D:D,"Aguascalientes")</f>
        <v>3</v>
      </c>
    </row>
    <row r="3" spans="1:10">
      <c r="A3" s="4" t="s">
        <v>58</v>
      </c>
      <c r="B3" s="2">
        <f>AVERAGEIF('MAJ Base de Datos'!D:D,"Baja California",'MAJ Base de Datos'!E:E)</f>
        <v>0.39791666666666664</v>
      </c>
      <c r="C3" s="36">
        <f t="shared" si="0"/>
        <v>4</v>
      </c>
      <c r="D3" s="2">
        <f>AVERAGEIF('MAJ Base de Datos'!D:D,"Baja California",'MAJ Base de Datos'!F:F)</f>
        <v>0.71249999999999991</v>
      </c>
      <c r="E3" s="2">
        <f>AVERAGEIF('MAJ Base de Datos'!D:D,"Baja California",'MAJ Base de Datos'!T:T)</f>
        <v>8.3333333333333329E-2</v>
      </c>
      <c r="F3" s="2">
        <f>AVERAGEIF('MAJ Base de Datos'!D:D,"Baja California",'MAJ Base de Datos'!G:G)</f>
        <v>0.79999999999999993</v>
      </c>
      <c r="G3" s="2">
        <f>AVERAGEIF('MAJ Base de Datos'!D:D,"Baja California",'MAJ Base de Datos'!M:M)</f>
        <v>0.625</v>
      </c>
      <c r="H3" s="2">
        <f>AVERAGEIF('MAJ Base de Datos'!D:D,"Baja California",'MAJ Base de Datos'!U:U)</f>
        <v>0.16666666666666666</v>
      </c>
      <c r="I3" s="2">
        <f>AVERAGEIF('MAJ Base de Datos'!D:D,"Baja California",'MAJ Base de Datos'!X:X)</f>
        <v>0</v>
      </c>
      <c r="J3" s="7">
        <f>COUNTIF('MAJ Base de Datos'!D:D,"Baja California")</f>
        <v>3</v>
      </c>
    </row>
    <row r="4" spans="1:10">
      <c r="A4" s="4" t="s">
        <v>60</v>
      </c>
      <c r="B4" s="2">
        <f>AVERAGEIF('MAJ Base de Datos'!D:D,"Baja California Sur",'MAJ Base de Datos'!E:E)</f>
        <v>0.15546875000000002</v>
      </c>
      <c r="C4" s="36">
        <f t="shared" si="0"/>
        <v>30</v>
      </c>
      <c r="D4" s="2">
        <f>AVERAGEIF('MAJ Base de Datos'!D:D,"Baja California Sur",'MAJ Base de Datos'!F:F)</f>
        <v>0.24843749999999998</v>
      </c>
      <c r="E4" s="2">
        <f>AVERAGEIF('MAJ Base de Datos'!D:D,"Baja California Sur",'MAJ Base de Datos'!T:T)</f>
        <v>6.25E-2</v>
      </c>
      <c r="F4" s="2">
        <f>AVERAGEIF('MAJ Base de Datos'!D:D,"Baja California Sur",'MAJ Base de Datos'!G:G)</f>
        <v>0.2</v>
      </c>
      <c r="G4" s="2">
        <f>AVERAGEIF('MAJ Base de Datos'!D:D,"Baja California Sur",'MAJ Base de Datos'!M:M)</f>
        <v>0.296875</v>
      </c>
      <c r="H4" s="2">
        <f>AVERAGEIF('MAJ Base de Datos'!D:D,"Baja California Sur",'MAJ Base de Datos'!U:U)</f>
        <v>0.125</v>
      </c>
      <c r="I4" s="2">
        <f>AVERAGEIF('MAJ Base de Datos'!D:D,"Baja California Sur",'MAJ Base de Datos'!X:X)</f>
        <v>0</v>
      </c>
      <c r="J4" s="7">
        <f>COUNTIF('MAJ Base de Datos'!D:D,"Baja California Sur")</f>
        <v>4</v>
      </c>
    </row>
    <row r="5" spans="1:10">
      <c r="A5" s="4" t="s">
        <v>62</v>
      </c>
      <c r="B5" s="2">
        <f>AVERAGEIF('MAJ Base de Datos'!D:D,"Campeche",'MAJ Base de Datos'!E:E)</f>
        <v>0.16406250000000003</v>
      </c>
      <c r="C5" s="36">
        <f t="shared" si="0"/>
        <v>29</v>
      </c>
      <c r="D5" s="2">
        <f>AVERAGEIF('MAJ Base de Datos'!D:D,"Campeche",'MAJ Base de Datos'!F:F)</f>
        <v>0.265625</v>
      </c>
      <c r="E5" s="2">
        <f>AVERAGEIF('MAJ Base de Datos'!D:D,"Campeche",'MAJ Base de Datos'!T:T)</f>
        <v>6.25E-2</v>
      </c>
      <c r="F5" s="2">
        <f>AVERAGEIF('MAJ Base de Datos'!D:D,"Campeche",'MAJ Base de Datos'!G:G)</f>
        <v>0.25</v>
      </c>
      <c r="G5" s="2">
        <f>AVERAGEIF('MAJ Base de Datos'!D:D,"Campeche",'MAJ Base de Datos'!M:M)</f>
        <v>0.28125</v>
      </c>
      <c r="H5" s="2">
        <f>AVERAGEIF('MAJ Base de Datos'!D:D,"Campeche",'MAJ Base de Datos'!U:U)</f>
        <v>0.125</v>
      </c>
      <c r="I5" s="2">
        <f>AVERAGEIF('MAJ Base de Datos'!D:D,"Campeche",'MAJ Base de Datos'!X:X)</f>
        <v>0</v>
      </c>
      <c r="J5" s="7">
        <f>COUNTIF('MAJ Base de Datos'!D:D,"Campeche")</f>
        <v>4</v>
      </c>
    </row>
    <row r="6" spans="1:10">
      <c r="A6" s="4" t="s">
        <v>64</v>
      </c>
      <c r="B6" s="2">
        <f>AVERAGEIF('MAJ Base de Datos'!D:D,"Chiapas",'MAJ Base de Datos'!E:E)</f>
        <v>0.28593750000000001</v>
      </c>
      <c r="C6" s="36">
        <f t="shared" si="0"/>
        <v>14</v>
      </c>
      <c r="D6" s="2">
        <f>AVERAGEIF('MAJ Base de Datos'!D:D,"Chiapas",'MAJ Base de Datos'!F:F)</f>
        <v>0.50937500000000002</v>
      </c>
      <c r="E6" s="2">
        <f>AVERAGEIF('MAJ Base de Datos'!D:D,"Chiapas",'MAJ Base de Datos'!T:T)</f>
        <v>6.25E-2</v>
      </c>
      <c r="F6" s="2">
        <f>AVERAGEIF('MAJ Base de Datos'!D:D,"Chiapas",'MAJ Base de Datos'!G:G)</f>
        <v>0.55000000000000004</v>
      </c>
      <c r="G6" s="2">
        <f>AVERAGEIF('MAJ Base de Datos'!D:D,"Chiapas",'MAJ Base de Datos'!M:M)</f>
        <v>0.46875</v>
      </c>
      <c r="H6" s="2">
        <f>AVERAGEIF('MAJ Base de Datos'!D:D,"Chiapas",'MAJ Base de Datos'!U:U)</f>
        <v>0.125</v>
      </c>
      <c r="I6" s="2">
        <f>AVERAGEIF('MAJ Base de Datos'!D:D,"Chiapas",'MAJ Base de Datos'!X:X)</f>
        <v>0</v>
      </c>
      <c r="J6" s="7">
        <f>COUNTIF('MAJ Base de Datos'!D:D,"Chiapas")</f>
        <v>4</v>
      </c>
    </row>
    <row r="7" spans="1:10">
      <c r="A7" s="4" t="s">
        <v>66</v>
      </c>
      <c r="B7" s="2">
        <f>AVERAGEIF('MAJ Base de Datos'!D:D,"Chihuahua",'MAJ Base de Datos'!E:E)</f>
        <v>0.29791666666666666</v>
      </c>
      <c r="C7" s="36">
        <f t="shared" si="0"/>
        <v>11</v>
      </c>
      <c r="D7" s="2">
        <f>AVERAGEIF('MAJ Base de Datos'!D:D,"Chihuahua",'MAJ Base de Datos'!F:F)</f>
        <v>0.59583333333333333</v>
      </c>
      <c r="E7" s="2">
        <f>AVERAGEIF('MAJ Base de Datos'!D:D,"Chihuahua",'MAJ Base de Datos'!T:T)</f>
        <v>0</v>
      </c>
      <c r="F7" s="2">
        <f>AVERAGEIF('MAJ Base de Datos'!D:D,"Chihuahua",'MAJ Base de Datos'!G:G)</f>
        <v>0.40000000000000008</v>
      </c>
      <c r="G7" s="2">
        <f>AVERAGEIF('MAJ Base de Datos'!D:D,"Chihuahua",'MAJ Base de Datos'!M:M)</f>
        <v>0.79166666666666663</v>
      </c>
      <c r="H7" s="2">
        <f>AVERAGEIF('MAJ Base de Datos'!D:D,"Chihuahua",'MAJ Base de Datos'!U:U)</f>
        <v>0</v>
      </c>
      <c r="I7" s="2">
        <f>AVERAGEIF('MAJ Base de Datos'!D:D,"Chihuahua",'MAJ Base de Datos'!X:X)</f>
        <v>0</v>
      </c>
      <c r="J7" s="7">
        <f>COUNTIF('MAJ Base de Datos'!D:D,"Chihuahua")</f>
        <v>3</v>
      </c>
    </row>
    <row r="8" spans="1:10">
      <c r="A8" s="4" t="s">
        <v>68</v>
      </c>
      <c r="B8" s="2">
        <f>AVERAGEIF('MAJ Base de Datos'!D:D,"Ciudad de México",'MAJ Base de Datos'!E:E)</f>
        <v>0.31125000000000003</v>
      </c>
      <c r="C8" s="36">
        <f t="shared" si="0"/>
        <v>10</v>
      </c>
      <c r="D8" s="2">
        <f>AVERAGEIF('MAJ Base de Datos'!D:D,"Ciudad de México",'MAJ Base de Datos'!F:F)</f>
        <v>0.57250000000000001</v>
      </c>
      <c r="E8" s="2">
        <f>AVERAGEIF('MAJ Base de Datos'!D:D,"Ciudad de México",'MAJ Base de Datos'!T:T)</f>
        <v>0.05</v>
      </c>
      <c r="F8" s="2">
        <f>AVERAGEIF('MAJ Base de Datos'!D:D,"Ciudad de México",'MAJ Base de Datos'!G:G)</f>
        <v>0.52000000000000013</v>
      </c>
      <c r="G8" s="2">
        <f>AVERAGEIF('MAJ Base de Datos'!D:D,"Ciudad de México",'MAJ Base de Datos'!M:M)</f>
        <v>0.625</v>
      </c>
      <c r="H8" s="2">
        <f>AVERAGEIF('MAJ Base de Datos'!D:D,"Ciudad de México",'MAJ Base de Datos'!U:U)</f>
        <v>0.1</v>
      </c>
      <c r="I8" s="2">
        <f>AVERAGEIF('MAJ Base de Datos'!D:D,"Ciudad de México",'MAJ Base de Datos'!X:X)</f>
        <v>0</v>
      </c>
      <c r="J8" s="7">
        <f>COUNTIF('MAJ Base de Datos'!D:D,"Ciudad de México")</f>
        <v>5</v>
      </c>
    </row>
    <row r="9" spans="1:10">
      <c r="A9" s="4" t="s">
        <v>70</v>
      </c>
      <c r="B9" s="2">
        <f>AVERAGEIF('MAJ Base de Datos'!D:D,"Coahuila de Zaragoza",'MAJ Base de Datos'!E:E)</f>
        <v>0.34843750000000001</v>
      </c>
      <c r="C9" s="36">
        <f t="shared" si="0"/>
        <v>7</v>
      </c>
      <c r="D9" s="2">
        <f>AVERAGEIF('MAJ Base de Datos'!D:D,"Coahuila de Zaragoza",'MAJ Base de Datos'!F:F)</f>
        <v>0.50937500000000002</v>
      </c>
      <c r="E9" s="2">
        <f>AVERAGEIF('MAJ Base de Datos'!D:D,"Coahuila de Zaragoza",'MAJ Base de Datos'!T:T)</f>
        <v>0.1875</v>
      </c>
      <c r="F9" s="2">
        <f>AVERAGEIF('MAJ Base de Datos'!D:D,"Coahuila de Zaragoza",'MAJ Base de Datos'!G:G)</f>
        <v>0.55000000000000004</v>
      </c>
      <c r="G9" s="2">
        <f>AVERAGEIF('MAJ Base de Datos'!D:D,"Coahuila de Zaragoza",'MAJ Base de Datos'!M:M)</f>
        <v>0.46875</v>
      </c>
      <c r="H9" s="2">
        <f>AVERAGEIF('MAJ Base de Datos'!D:D,"Coahuila de Zaragoza",'MAJ Base de Datos'!U:U)</f>
        <v>0.125</v>
      </c>
      <c r="I9" s="2">
        <f>AVERAGEIF('MAJ Base de Datos'!D:D,"Coahuila de Zaragoza",'MAJ Base de Datos'!X:X)</f>
        <v>0.25</v>
      </c>
      <c r="J9" s="7">
        <f>COUNTIF('MAJ Base de Datos'!D:D,"Coahuila de Zaragoza")</f>
        <v>4</v>
      </c>
    </row>
    <row r="10" spans="1:10">
      <c r="A10" s="4" t="s">
        <v>72</v>
      </c>
      <c r="B10" s="2">
        <f>AVERAGEIF('MAJ Base de Datos'!D:D,"Colima",'MAJ Base de Datos'!E:E)</f>
        <v>0.21718750000000003</v>
      </c>
      <c r="C10" s="36">
        <f t="shared" si="0"/>
        <v>26</v>
      </c>
      <c r="D10" s="2">
        <f>AVERAGEIF('MAJ Base de Datos'!D:D,"Colima",'MAJ Base de Datos'!F:F)</f>
        <v>0.43437500000000007</v>
      </c>
      <c r="E10" s="2">
        <f>AVERAGEIF('MAJ Base de Datos'!D:D,"Colima",'MAJ Base de Datos'!T:T)</f>
        <v>0</v>
      </c>
      <c r="F10" s="2">
        <f>AVERAGEIF('MAJ Base de Datos'!D:D,"Colima",'MAJ Base de Datos'!G:G)</f>
        <v>0.39999999999999997</v>
      </c>
      <c r="G10" s="2">
        <f>AVERAGEIF('MAJ Base de Datos'!D:D,"Colima",'MAJ Base de Datos'!M:M)</f>
        <v>0.46875</v>
      </c>
      <c r="H10" s="2">
        <f>AVERAGEIF('MAJ Base de Datos'!D:D,"Colima",'MAJ Base de Datos'!U:U)</f>
        <v>0</v>
      </c>
      <c r="I10" s="2">
        <f>AVERAGEIF('MAJ Base de Datos'!D:D,"Colima",'MAJ Base de Datos'!X:X)</f>
        <v>0</v>
      </c>
      <c r="J10" s="7">
        <f>COUNTIF('MAJ Base de Datos'!D:D,"Colima")</f>
        <v>4</v>
      </c>
    </row>
    <row r="11" spans="1:10">
      <c r="A11" s="4" t="s">
        <v>74</v>
      </c>
      <c r="B11" s="2">
        <f>AVERAGEIF('MAJ Base de Datos'!D:D,"Durango",'MAJ Base de Datos'!E:E)</f>
        <v>0.16484375000000001</v>
      </c>
      <c r="C11" s="36">
        <f t="shared" si="0"/>
        <v>28</v>
      </c>
      <c r="D11" s="2">
        <f>AVERAGEIF('MAJ Base de Datos'!D:D,"Durango",'MAJ Base de Datos'!F:F)</f>
        <v>0.26718750000000002</v>
      </c>
      <c r="E11" s="2">
        <f>AVERAGEIF('MAJ Base de Datos'!D:D,"Durango",'MAJ Base de Datos'!T:T)</f>
        <v>6.25E-2</v>
      </c>
      <c r="F11" s="2">
        <f>AVERAGEIF('MAJ Base de Datos'!D:D,"Durango",'MAJ Base de Datos'!G:G)</f>
        <v>0.30000000000000004</v>
      </c>
      <c r="G11" s="2">
        <f>AVERAGEIF('MAJ Base de Datos'!D:D,"Durango",'MAJ Base de Datos'!M:M)</f>
        <v>0.234375</v>
      </c>
      <c r="H11" s="2">
        <f>AVERAGEIF('MAJ Base de Datos'!D:D,"Durango",'MAJ Base de Datos'!U:U)</f>
        <v>0.125</v>
      </c>
      <c r="I11" s="2">
        <f>AVERAGEIF('MAJ Base de Datos'!D:D,"Durango",'MAJ Base de Datos'!X:X)</f>
        <v>0</v>
      </c>
      <c r="J11" s="7">
        <f>COUNTIF('MAJ Base de Datos'!D:D,"Durango")</f>
        <v>4</v>
      </c>
    </row>
    <row r="12" spans="1:10">
      <c r="A12" s="4" t="s">
        <v>54</v>
      </c>
      <c r="B12" s="2">
        <f>AVERAGEIF('MAJ Base de Datos'!D:D,"Federación",'MAJ Base de Datos'!E:E)</f>
        <v>0.36562499999999998</v>
      </c>
      <c r="C12" s="36">
        <f t="shared" si="0"/>
        <v>6</v>
      </c>
      <c r="D12" s="2">
        <f>AVERAGEIF('MAJ Base de Datos'!D:D,"Federación",'MAJ Base de Datos'!F:F)</f>
        <v>0.58125000000000004</v>
      </c>
      <c r="E12" s="2">
        <f>AVERAGEIF('MAJ Base de Datos'!D:D,"Federación",'MAJ Base de Datos'!T:T)</f>
        <v>0.15</v>
      </c>
      <c r="F12" s="2">
        <f>AVERAGEIF('MAJ Base de Datos'!D:D,"Federación",'MAJ Base de Datos'!G:G)</f>
        <v>0.6</v>
      </c>
      <c r="G12" s="2">
        <f>AVERAGEIF('MAJ Base de Datos'!D:D,"Federación",'MAJ Base de Datos'!M:M)</f>
        <v>0.5625</v>
      </c>
      <c r="H12" s="2">
        <f>AVERAGEIF('MAJ Base de Datos'!D:D,"Federación",'MAJ Base de Datos'!U:U)</f>
        <v>0.3</v>
      </c>
      <c r="I12" s="2">
        <f>AVERAGEIF('MAJ Base de Datos'!D:D,"Federación",'MAJ Base de Datos'!X:X)</f>
        <v>0</v>
      </c>
      <c r="J12" s="7">
        <f>COUNTIF('MAJ Base de Datos'!D:D,"Federación")</f>
        <v>5</v>
      </c>
    </row>
    <row r="13" spans="1:10">
      <c r="A13" s="4" t="s">
        <v>78</v>
      </c>
      <c r="B13" s="2">
        <f>AVERAGEIF('MAJ Base de Datos'!D:D,"Guanajuato",'MAJ Base de Datos'!E:E)</f>
        <v>0.23958333333333334</v>
      </c>
      <c r="C13" s="36">
        <f t="shared" si="0"/>
        <v>20</v>
      </c>
      <c r="D13" s="2">
        <f>AVERAGEIF('MAJ Base de Datos'!D:D,"Guanajuato",'MAJ Base de Datos'!F:F)</f>
        <v>0.47916666666666669</v>
      </c>
      <c r="E13" s="2">
        <f>AVERAGEIF('MAJ Base de Datos'!D:D,"Guanajuato",'MAJ Base de Datos'!T:T)</f>
        <v>0</v>
      </c>
      <c r="F13" s="2">
        <f>AVERAGEIF('MAJ Base de Datos'!D:D,"Guanajuato",'MAJ Base de Datos'!G:G)</f>
        <v>0.33333333333333331</v>
      </c>
      <c r="G13" s="2">
        <f>AVERAGEIF('MAJ Base de Datos'!D:D,"Guanajuato",'MAJ Base de Datos'!M:M)</f>
        <v>0.625</v>
      </c>
      <c r="H13" s="2">
        <f>AVERAGEIF('MAJ Base de Datos'!D:D,"Guanajuato",'MAJ Base de Datos'!U:U)</f>
        <v>0</v>
      </c>
      <c r="I13" s="2">
        <f>AVERAGEIF('MAJ Base de Datos'!D:D,"Guanajuato",'MAJ Base de Datos'!X:X)</f>
        <v>0</v>
      </c>
      <c r="J13" s="7">
        <f>COUNTIF('MAJ Base de Datos'!D:D,"Guanajuato")</f>
        <v>3</v>
      </c>
    </row>
    <row r="14" spans="1:10">
      <c r="A14" s="4" t="s">
        <v>80</v>
      </c>
      <c r="B14" s="2">
        <f>AVERAGEIF('MAJ Base de Datos'!D:D,"Guerrero",'MAJ Base de Datos'!E:E)</f>
        <v>0.24374999999999999</v>
      </c>
      <c r="C14" s="36">
        <f t="shared" si="0"/>
        <v>18</v>
      </c>
      <c r="D14" s="2">
        <f>AVERAGEIF('MAJ Base de Datos'!D:D,"Guerrero",'MAJ Base de Datos'!F:F)</f>
        <v>0.36250000000000004</v>
      </c>
      <c r="E14" s="2">
        <f>AVERAGEIF('MAJ Base de Datos'!D:D,"Guerrero",'MAJ Base de Datos'!T:T)</f>
        <v>0.125</v>
      </c>
      <c r="F14" s="2">
        <f>AVERAGEIF('MAJ Base de Datos'!D:D,"Guerrero",'MAJ Base de Datos'!G:G)</f>
        <v>0.35</v>
      </c>
      <c r="G14" s="2">
        <f>AVERAGEIF('MAJ Base de Datos'!D:D,"Guerrero",'MAJ Base de Datos'!M:M)</f>
        <v>0.375</v>
      </c>
      <c r="H14" s="2">
        <f>AVERAGEIF('MAJ Base de Datos'!D:D,"Guerrero",'MAJ Base de Datos'!U:U)</f>
        <v>0.25</v>
      </c>
      <c r="I14" s="2">
        <f>AVERAGEIF('MAJ Base de Datos'!D:D,"Guerrero",'MAJ Base de Datos'!X:X)</f>
        <v>0</v>
      </c>
      <c r="J14" s="7">
        <f>COUNTIF('MAJ Base de Datos'!D:D,"Guerrero")</f>
        <v>4</v>
      </c>
    </row>
    <row r="15" spans="1:10">
      <c r="A15" s="4" t="s">
        <v>82</v>
      </c>
      <c r="B15" s="2">
        <f>AVERAGEIF('MAJ Base de Datos'!D:D,"Hidalgo",'MAJ Base de Datos'!E:E)</f>
        <v>0.47187500000000004</v>
      </c>
      <c r="C15" s="36">
        <f t="shared" si="0"/>
        <v>2</v>
      </c>
      <c r="D15" s="2">
        <f>AVERAGEIF('MAJ Base de Datos'!D:D,"Hidalgo",'MAJ Base de Datos'!F:F)</f>
        <v>0.81875000000000009</v>
      </c>
      <c r="E15" s="2">
        <f>AVERAGEIF('MAJ Base de Datos'!D:D,"Hidalgo",'MAJ Base de Datos'!T:T)</f>
        <v>0.125</v>
      </c>
      <c r="F15" s="2">
        <f>AVERAGEIF('MAJ Base de Datos'!D:D,"Hidalgo",'MAJ Base de Datos'!G:G)</f>
        <v>0.7</v>
      </c>
      <c r="G15" s="2">
        <f>AVERAGEIF('MAJ Base de Datos'!D:D,"Hidalgo",'MAJ Base de Datos'!M:M)</f>
        <v>0.9375</v>
      </c>
      <c r="H15" s="2">
        <f>AVERAGEIF('MAJ Base de Datos'!D:D,"Hidalgo",'MAJ Base de Datos'!U:U)</f>
        <v>0.25</v>
      </c>
      <c r="I15" s="2">
        <f>AVERAGEIF('MAJ Base de Datos'!D:D,"Hidalgo",'MAJ Base de Datos'!X:X)</f>
        <v>0</v>
      </c>
      <c r="J15" s="7">
        <f>COUNTIF('MAJ Base de Datos'!D:D,"Hidalgo")</f>
        <v>2</v>
      </c>
    </row>
    <row r="16" spans="1:10">
      <c r="A16" s="4" t="s">
        <v>84</v>
      </c>
      <c r="B16" s="2">
        <f>AVERAGEIF('MAJ Base de Datos'!D:D,"Jalisco",'MAJ Base de Datos'!E:E)</f>
        <v>0.31562499999999999</v>
      </c>
      <c r="C16" s="36">
        <f t="shared" si="0"/>
        <v>9</v>
      </c>
      <c r="D16" s="2">
        <f>AVERAGEIF('MAJ Base de Datos'!D:D,"Jalisco",'MAJ Base de Datos'!F:F)</f>
        <v>0.58125000000000004</v>
      </c>
      <c r="E16" s="2">
        <f>AVERAGEIF('MAJ Base de Datos'!D:D,"Jalisco",'MAJ Base de Datos'!T:T)</f>
        <v>0.05</v>
      </c>
      <c r="F16" s="2">
        <f>AVERAGEIF('MAJ Base de Datos'!D:D,"Jalisco",'MAJ Base de Datos'!G:G)</f>
        <v>0.6</v>
      </c>
      <c r="G16" s="2">
        <f>AVERAGEIF('MAJ Base de Datos'!D:D,"Jalisco",'MAJ Base de Datos'!M:M)</f>
        <v>0.5625</v>
      </c>
      <c r="H16" s="2">
        <f>AVERAGEIF('MAJ Base de Datos'!D:D,"Jalisco",'MAJ Base de Datos'!U:U)</f>
        <v>0.1</v>
      </c>
      <c r="I16" s="2">
        <f>AVERAGEIF('MAJ Base de Datos'!D:D,"Jalisco",'MAJ Base de Datos'!X:X)</f>
        <v>0</v>
      </c>
      <c r="J16" s="7">
        <f>COUNTIF('MAJ Base de Datos'!D:D,"Jalisco")</f>
        <v>5</v>
      </c>
    </row>
    <row r="17" spans="1:10">
      <c r="A17" s="4" t="s">
        <v>76</v>
      </c>
      <c r="B17" s="2">
        <f>AVERAGEIF('MAJ Base de Datos'!D:D,"México",'MAJ Base de Datos'!E:E)</f>
        <v>0.29140625000000003</v>
      </c>
      <c r="C17" s="36">
        <f t="shared" si="0"/>
        <v>12</v>
      </c>
      <c r="D17" s="2">
        <f>AVERAGEIF('MAJ Base de Datos'!D:D,"México",'MAJ Base de Datos'!F:F)</f>
        <v>0.58281250000000007</v>
      </c>
      <c r="E17" s="2">
        <f>AVERAGEIF('MAJ Base de Datos'!D:D,"México",'MAJ Base de Datos'!T:T)</f>
        <v>0</v>
      </c>
      <c r="F17" s="2">
        <f>AVERAGEIF('MAJ Base de Datos'!D:D,"México",'MAJ Base de Datos'!G:G)</f>
        <v>0.65</v>
      </c>
      <c r="G17" s="2">
        <f>AVERAGEIF('MAJ Base de Datos'!D:D,"México",'MAJ Base de Datos'!M:M)</f>
        <v>0.515625</v>
      </c>
      <c r="H17" s="2">
        <f>AVERAGEIF('MAJ Base de Datos'!D:D,"México",'MAJ Base de Datos'!U:U)</f>
        <v>0</v>
      </c>
      <c r="I17" s="2">
        <f>AVERAGEIF('MAJ Base de Datos'!D:D,"México",'MAJ Base de Datos'!X:X)</f>
        <v>0</v>
      </c>
      <c r="J17" s="7">
        <f>COUNTIF('MAJ Base de Datos'!D:D,"México")</f>
        <v>4</v>
      </c>
    </row>
    <row r="18" spans="1:10">
      <c r="A18" s="4" t="s">
        <v>86</v>
      </c>
      <c r="B18" s="2">
        <f>AVERAGEIF('MAJ Base de Datos'!D:D,"Michoacán de Ocampo",'MAJ Base de Datos'!E:E)</f>
        <v>0.3203125</v>
      </c>
      <c r="C18" s="36">
        <f t="shared" si="0"/>
        <v>8</v>
      </c>
      <c r="D18" s="2">
        <f>AVERAGEIF('MAJ Base de Datos'!D:D,"Michoacán de Ocampo",'MAJ Base de Datos'!F:F)</f>
        <v>0.578125</v>
      </c>
      <c r="E18" s="2">
        <f>AVERAGEIF('MAJ Base de Datos'!D:D,"Michoacán de Ocampo",'MAJ Base de Datos'!T:T)</f>
        <v>6.25E-2</v>
      </c>
      <c r="F18" s="2">
        <f>AVERAGEIF('MAJ Base de Datos'!D:D,"Michoacán de Ocampo",'MAJ Base de Datos'!G:G)</f>
        <v>0.5</v>
      </c>
      <c r="G18" s="2">
        <f>AVERAGEIF('MAJ Base de Datos'!D:D,"Michoacán de Ocampo",'MAJ Base de Datos'!M:M)</f>
        <v>0.65625</v>
      </c>
      <c r="H18" s="2">
        <f>AVERAGEIF('MAJ Base de Datos'!D:D,"Michoacán de Ocampo",'MAJ Base de Datos'!U:U)</f>
        <v>0.125</v>
      </c>
      <c r="I18" s="2">
        <f>AVERAGEIF('MAJ Base de Datos'!D:D,"Michoacán de Ocampo",'MAJ Base de Datos'!X:X)</f>
        <v>0</v>
      </c>
      <c r="J18" s="7">
        <f>COUNTIF('MAJ Base de Datos'!D:D,"Michoacán de Ocampo")</f>
        <v>4</v>
      </c>
    </row>
    <row r="19" spans="1:10">
      <c r="A19" s="4" t="s">
        <v>88</v>
      </c>
      <c r="B19" s="2">
        <f>AVERAGEIF('MAJ Base de Datos'!D:D,"Morelos",'MAJ Base de Datos'!E:E)</f>
        <v>0.4760416666666667</v>
      </c>
      <c r="C19" s="36">
        <f t="shared" si="0"/>
        <v>1</v>
      </c>
      <c r="D19" s="2">
        <f>AVERAGEIF('MAJ Base de Datos'!D:D,"Morelos",'MAJ Base de Datos'!F:F)</f>
        <v>0.86875000000000002</v>
      </c>
      <c r="E19" s="2">
        <f>AVERAGEIF('MAJ Base de Datos'!D:D,"Morelos",'MAJ Base de Datos'!T:T)</f>
        <v>8.3333333333333329E-2</v>
      </c>
      <c r="F19" s="2">
        <f>AVERAGEIF('MAJ Base de Datos'!D:D,"Morelos",'MAJ Base de Datos'!G:G)</f>
        <v>0.79999999999999993</v>
      </c>
      <c r="G19" s="2">
        <f>AVERAGEIF('MAJ Base de Datos'!D:D,"Morelos",'MAJ Base de Datos'!M:M)</f>
        <v>0.9375</v>
      </c>
      <c r="H19" s="2">
        <f>AVERAGEIF('MAJ Base de Datos'!D:D,"Morelos",'MAJ Base de Datos'!U:U)</f>
        <v>0.16666666666666666</v>
      </c>
      <c r="I19" s="2">
        <f>AVERAGEIF('MAJ Base de Datos'!D:D,"Morelos",'MAJ Base de Datos'!X:X)</f>
        <v>0</v>
      </c>
      <c r="J19" s="7">
        <f>COUNTIF('MAJ Base de Datos'!D:D,"Morelos")</f>
        <v>3</v>
      </c>
    </row>
    <row r="20" spans="1:10">
      <c r="A20" s="4" t="s">
        <v>90</v>
      </c>
      <c r="B20" s="2">
        <f>AVERAGEIF('MAJ Base de Datos'!D:D,"Nayarit",'MAJ Base de Datos'!E:E)</f>
        <v>0.22291666666666668</v>
      </c>
      <c r="C20" s="36">
        <f t="shared" si="0"/>
        <v>24</v>
      </c>
      <c r="D20" s="2">
        <f>AVERAGEIF('MAJ Base de Datos'!D:D,"Nayarit",'MAJ Base de Datos'!F:F)</f>
        <v>0.36250000000000004</v>
      </c>
      <c r="E20" s="2">
        <f>AVERAGEIF('MAJ Base de Datos'!D:D,"Nayarit",'MAJ Base de Datos'!T:T)</f>
        <v>8.3333333333333329E-2</v>
      </c>
      <c r="F20" s="2">
        <f>AVERAGEIF('MAJ Base de Datos'!D:D,"Nayarit",'MAJ Base de Datos'!G:G)</f>
        <v>0.26666666666666666</v>
      </c>
      <c r="G20" s="2">
        <f>AVERAGEIF('MAJ Base de Datos'!D:D,"Nayarit",'MAJ Base de Datos'!M:M)</f>
        <v>0.45833333333333331</v>
      </c>
      <c r="H20" s="2">
        <f>AVERAGEIF('MAJ Base de Datos'!D:D,"Nayarit",'MAJ Base de Datos'!U:U)</f>
        <v>0.16666666666666666</v>
      </c>
      <c r="I20" s="2">
        <f>AVERAGEIF('MAJ Base de Datos'!D:D,"Nayarit",'MAJ Base de Datos'!X:X)</f>
        <v>0</v>
      </c>
      <c r="J20" s="7">
        <f>COUNTIF('MAJ Base de Datos'!D:D,"Nayarit")</f>
        <v>3</v>
      </c>
    </row>
    <row r="21" spans="1:10">
      <c r="A21" s="4" t="s">
        <v>120</v>
      </c>
      <c r="B21" s="2">
        <f>AVERAGEIF('MAJ Base de Datos'!D:D,"Nuevo León",'MAJ Base de Datos'!E:E)</f>
        <v>0.24843750000000001</v>
      </c>
      <c r="C21" s="36">
        <f t="shared" si="0"/>
        <v>17</v>
      </c>
      <c r="D21" s="2">
        <f>AVERAGEIF('MAJ Base de Datos'!D:D,"Nuevo León",'MAJ Base de Datos'!F:F)</f>
        <v>0.49687500000000001</v>
      </c>
      <c r="E21" s="2">
        <f>AVERAGEIF('MAJ Base de Datos'!D:D,"Nuevo León",'MAJ Base de Datos'!T:T)</f>
        <v>0</v>
      </c>
      <c r="F21" s="2">
        <f>AVERAGEIF('MAJ Base de Datos'!D:D,"Nuevo León",'MAJ Base de Datos'!G:G)</f>
        <v>0.39999999999999997</v>
      </c>
      <c r="G21" s="2">
        <f>AVERAGEIF('MAJ Base de Datos'!D:D,"Nuevo León",'MAJ Base de Datos'!M:M)</f>
        <v>0.59375</v>
      </c>
      <c r="H21" s="2">
        <f>AVERAGEIF('MAJ Base de Datos'!D:D,"Nuevo León",'MAJ Base de Datos'!U:U)</f>
        <v>0</v>
      </c>
      <c r="I21" s="2">
        <f>AVERAGEIF('MAJ Base de Datos'!D:D,"Nuevo León",'MAJ Base de Datos'!X:X)</f>
        <v>0</v>
      </c>
      <c r="J21" s="7">
        <f>COUNTIF('MAJ Base de Datos'!D:D,"Nuevo León")</f>
        <v>4</v>
      </c>
    </row>
    <row r="22" spans="1:10">
      <c r="A22" s="4" t="s">
        <v>92</v>
      </c>
      <c r="B22" s="2">
        <f>AVERAGEIF('MAJ Base de Datos'!D:D,"Oaxaca",'MAJ Base de Datos'!E:E)</f>
        <v>0.22031250000000002</v>
      </c>
      <c r="C22" s="36">
        <f t="shared" si="0"/>
        <v>25</v>
      </c>
      <c r="D22" s="2">
        <f>AVERAGEIF('MAJ Base de Datos'!D:D,"Oaxaca",'MAJ Base de Datos'!F:F)</f>
        <v>0.44062500000000004</v>
      </c>
      <c r="E22" s="2">
        <f>AVERAGEIF('MAJ Base de Datos'!D:D,"Oaxaca",'MAJ Base de Datos'!T:T)</f>
        <v>0</v>
      </c>
      <c r="F22" s="2">
        <f>AVERAGEIF('MAJ Base de Datos'!D:D,"Oaxaca",'MAJ Base de Datos'!G:G)</f>
        <v>0.35</v>
      </c>
      <c r="G22" s="2">
        <f>AVERAGEIF('MAJ Base de Datos'!D:D,"Oaxaca",'MAJ Base de Datos'!M:M)</f>
        <v>0.53125</v>
      </c>
      <c r="H22" s="2">
        <f>AVERAGEIF('MAJ Base de Datos'!D:D,"Oaxaca",'MAJ Base de Datos'!U:U)</f>
        <v>0</v>
      </c>
      <c r="I22" s="2">
        <f>AVERAGEIF('MAJ Base de Datos'!D:D,"Oaxaca",'MAJ Base de Datos'!X:X)</f>
        <v>0</v>
      </c>
      <c r="J22" s="7">
        <f>COUNTIF('MAJ Base de Datos'!D:D,"Oaxaca")</f>
        <v>4</v>
      </c>
    </row>
    <row r="23" spans="1:10">
      <c r="A23" s="4" t="s">
        <v>94</v>
      </c>
      <c r="B23" s="2">
        <f>AVERAGEIF('MAJ Base de Datos'!D:D,"Puebla",'MAJ Base de Datos'!E:E)</f>
        <v>0.24921875000000004</v>
      </c>
      <c r="C23" s="36">
        <f t="shared" si="0"/>
        <v>15</v>
      </c>
      <c r="D23" s="2">
        <f>AVERAGEIF('MAJ Base de Datos'!D:D,"Puebla",'MAJ Base de Datos'!F:F)</f>
        <v>0.49843750000000009</v>
      </c>
      <c r="E23" s="2">
        <f>AVERAGEIF('MAJ Base de Datos'!D:D,"Puebla",'MAJ Base de Datos'!T:T)</f>
        <v>0</v>
      </c>
      <c r="F23" s="2">
        <f>AVERAGEIF('MAJ Base de Datos'!D:D,"Puebla",'MAJ Base de Datos'!G:G)</f>
        <v>0.44999999999999996</v>
      </c>
      <c r="G23" s="2">
        <f>AVERAGEIF('MAJ Base de Datos'!D:D,"Puebla",'MAJ Base de Datos'!M:M)</f>
        <v>0.546875</v>
      </c>
      <c r="H23" s="2">
        <f>AVERAGEIF('MAJ Base de Datos'!D:D,"Puebla",'MAJ Base de Datos'!U:U)</f>
        <v>0</v>
      </c>
      <c r="I23" s="2">
        <f>AVERAGEIF('MAJ Base de Datos'!D:D,"Puebla",'MAJ Base de Datos'!X:X)</f>
        <v>0</v>
      </c>
      <c r="J23" s="7">
        <f>COUNTIF('MAJ Base de Datos'!D:D,"Puebla")</f>
        <v>4</v>
      </c>
    </row>
    <row r="24" spans="1:10">
      <c r="A24" s="4" t="s">
        <v>96</v>
      </c>
      <c r="B24" s="2">
        <f>AVERAGEIF('MAJ Base de Datos'!D:D,"Querétaro",'MAJ Base de Datos'!E:E)</f>
        <v>0.22734375000000001</v>
      </c>
      <c r="C24" s="36">
        <f t="shared" si="0"/>
        <v>23</v>
      </c>
      <c r="D24" s="2">
        <f>AVERAGEIF('MAJ Base de Datos'!D:D,"Querétaro",'MAJ Base de Datos'!F:F)</f>
        <v>0.45468750000000002</v>
      </c>
      <c r="E24" s="2">
        <f>AVERAGEIF('MAJ Base de Datos'!D:D,"Querétaro",'MAJ Base de Datos'!T:T)</f>
        <v>0</v>
      </c>
      <c r="F24" s="2">
        <f>AVERAGEIF('MAJ Base de Datos'!D:D,"Querétaro",'MAJ Base de Datos'!G:G)</f>
        <v>0.55000000000000004</v>
      </c>
      <c r="G24" s="2">
        <f>AVERAGEIF('MAJ Base de Datos'!D:D,"Querétaro",'MAJ Base de Datos'!M:M)</f>
        <v>0.359375</v>
      </c>
      <c r="H24" s="2">
        <f>AVERAGEIF('MAJ Base de Datos'!D:D,"Querétaro",'MAJ Base de Datos'!U:U)</f>
        <v>0</v>
      </c>
      <c r="I24" s="2">
        <f>AVERAGEIF('MAJ Base de Datos'!D:D,"Querétaro",'MAJ Base de Datos'!X:X)</f>
        <v>0</v>
      </c>
      <c r="J24" s="7">
        <f>COUNTIF('MAJ Base de Datos'!D:D,"Querétaro")</f>
        <v>4</v>
      </c>
    </row>
    <row r="25" spans="1:10">
      <c r="A25" s="4" t="s">
        <v>97</v>
      </c>
      <c r="B25" s="2">
        <f>AVERAGEIF('MAJ Base de Datos'!D:D,"Quintana Roo",'MAJ Base de Datos'!E:E)</f>
        <v>0.38125000000000003</v>
      </c>
      <c r="C25" s="36">
        <f t="shared" si="0"/>
        <v>5</v>
      </c>
      <c r="D25" s="2">
        <f>AVERAGEIF('MAJ Base de Datos'!D:D,"Quintana Roo",'MAJ Base de Datos'!F:F)</f>
        <v>0.76250000000000007</v>
      </c>
      <c r="E25" s="2">
        <f>AVERAGEIF('MAJ Base de Datos'!D:D,"Quintana Roo",'MAJ Base de Datos'!T:T)</f>
        <v>0</v>
      </c>
      <c r="F25" s="2">
        <f>AVERAGEIF('MAJ Base de Datos'!D:D,"Quintana Roo",'MAJ Base de Datos'!G:G)</f>
        <v>0.73333333333333339</v>
      </c>
      <c r="G25" s="2">
        <f>AVERAGEIF('MAJ Base de Datos'!D:D,"Quintana Roo",'MAJ Base de Datos'!M:M)</f>
        <v>0.79166666666666663</v>
      </c>
      <c r="H25" s="2">
        <f>AVERAGEIF('MAJ Base de Datos'!D:D,"Quintana Roo",'MAJ Base de Datos'!U:U)</f>
        <v>0</v>
      </c>
      <c r="I25" s="2">
        <f>AVERAGEIF('MAJ Base de Datos'!D:D,"Quintana Roo",'MAJ Base de Datos'!X:X)</f>
        <v>0</v>
      </c>
      <c r="J25" s="7">
        <f>COUNTIF('MAJ Base de Datos'!D:D,"Quintana Roo")</f>
        <v>3</v>
      </c>
    </row>
    <row r="26" spans="1:10">
      <c r="A26" s="4" t="s">
        <v>99</v>
      </c>
      <c r="B26" s="2">
        <f>AVERAGEIF('MAJ Base de Datos'!D:D,"San Luis Potosí",'MAJ Base de Datos'!E:E)</f>
        <v>0.18281249999999999</v>
      </c>
      <c r="C26" s="36">
        <f t="shared" si="0"/>
        <v>27</v>
      </c>
      <c r="D26" s="2">
        <f>AVERAGEIF('MAJ Base de Datos'!D:D,"San Luis Potosí",'MAJ Base de Datos'!F:F)</f>
        <v>0.36562499999999998</v>
      </c>
      <c r="E26" s="2">
        <f>AVERAGEIF('MAJ Base de Datos'!D:D,"San Luis Potosí",'MAJ Base de Datos'!T:T)</f>
        <v>0</v>
      </c>
      <c r="F26" s="2">
        <f>AVERAGEIF('MAJ Base de Datos'!D:D,"San Luis Potosí",'MAJ Base de Datos'!G:G)</f>
        <v>0.44999999999999996</v>
      </c>
      <c r="G26" s="2">
        <f>AVERAGEIF('MAJ Base de Datos'!D:D,"San Luis Potosí",'MAJ Base de Datos'!M:M)</f>
        <v>0.28125</v>
      </c>
      <c r="H26" s="2">
        <f>AVERAGEIF('MAJ Base de Datos'!D:D,"San Luis Potosí",'MAJ Base de Datos'!U:U)</f>
        <v>0</v>
      </c>
      <c r="I26" s="2">
        <f>AVERAGEIF('MAJ Base de Datos'!D:D,"San Luis Potosí",'MAJ Base de Datos'!X:X)</f>
        <v>0</v>
      </c>
      <c r="J26" s="7">
        <f>COUNTIF('MAJ Base de Datos'!D:D,"San Luis Potosí")</f>
        <v>4</v>
      </c>
    </row>
    <row r="27" spans="1:10">
      <c r="A27" s="4" t="s">
        <v>101</v>
      </c>
      <c r="B27" s="2">
        <f>AVERAGEIF('MAJ Base de Datos'!D:D,"Sinaloa",'MAJ Base de Datos'!E:E)</f>
        <v>0.24921875000000002</v>
      </c>
      <c r="C27" s="36">
        <f t="shared" si="0"/>
        <v>16</v>
      </c>
      <c r="D27" s="2">
        <f>AVERAGEIF('MAJ Base de Datos'!D:D,"Sinaloa",'MAJ Base de Datos'!F:F)</f>
        <v>0.49843750000000003</v>
      </c>
      <c r="E27" s="2">
        <f>AVERAGEIF('MAJ Base de Datos'!D:D,"Sinaloa",'MAJ Base de Datos'!T:T)</f>
        <v>0</v>
      </c>
      <c r="F27" s="2">
        <f>AVERAGEIF('MAJ Base de Datos'!D:D,"Sinaloa",'MAJ Base de Datos'!G:G)</f>
        <v>0.45</v>
      </c>
      <c r="G27" s="2">
        <f>AVERAGEIF('MAJ Base de Datos'!D:D,"Sinaloa",'MAJ Base de Datos'!M:M)</f>
        <v>0.546875</v>
      </c>
      <c r="H27" s="2">
        <f>AVERAGEIF('MAJ Base de Datos'!D:D,"Sinaloa",'MAJ Base de Datos'!U:U)</f>
        <v>0</v>
      </c>
      <c r="I27" s="2">
        <f>AVERAGEIF('MAJ Base de Datos'!D:D,"Sinaloa",'MAJ Base de Datos'!X:X)</f>
        <v>0</v>
      </c>
      <c r="J27" s="7">
        <f>COUNTIF('MAJ Base de Datos'!D:D,"Sinaloa")</f>
        <v>4</v>
      </c>
    </row>
    <row r="28" spans="1:10">
      <c r="A28" s="4" t="s">
        <v>103</v>
      </c>
      <c r="B28" s="2">
        <f>AVERAGEIF('MAJ Base de Datos'!D:D,"Sonora",'MAJ Base de Datos'!E:E)</f>
        <v>0.40625</v>
      </c>
      <c r="C28" s="36">
        <f t="shared" si="0"/>
        <v>3</v>
      </c>
      <c r="D28" s="2">
        <f>AVERAGEIF('MAJ Base de Datos'!D:D,"Sonora",'MAJ Base de Datos'!F:F)</f>
        <v>0.8125</v>
      </c>
      <c r="E28" s="2">
        <f>AVERAGEIF('MAJ Base de Datos'!D:D,"Sonora",'MAJ Base de Datos'!T:T)</f>
        <v>0</v>
      </c>
      <c r="F28" s="2">
        <f>AVERAGEIF('MAJ Base de Datos'!D:D,"Sonora",'MAJ Base de Datos'!G:G)</f>
        <v>0.66666666666666663</v>
      </c>
      <c r="G28" s="2">
        <f>AVERAGEIF('MAJ Base de Datos'!D:D,"Sonora",'MAJ Base de Datos'!M:M)</f>
        <v>0.95833333333333337</v>
      </c>
      <c r="H28" s="2">
        <f>AVERAGEIF('MAJ Base de Datos'!D:D,"Sonora",'MAJ Base de Datos'!U:U)</f>
        <v>0</v>
      </c>
      <c r="I28" s="2">
        <f>AVERAGEIF('MAJ Base de Datos'!D:D,"Sonora",'MAJ Base de Datos'!X:X)</f>
        <v>0</v>
      </c>
      <c r="J28" s="7">
        <f>COUNTIF('MAJ Base de Datos'!D:D,"Sonora")</f>
        <v>3</v>
      </c>
    </row>
    <row r="29" spans="1:10">
      <c r="A29" s="4" t="s">
        <v>104</v>
      </c>
      <c r="B29" s="2">
        <f>AVERAGEIF('MAJ Base de Datos'!D:D,"Tabasco",'MAJ Base de Datos'!E:E)</f>
        <v>0.2890625</v>
      </c>
      <c r="C29" s="36">
        <f t="shared" si="0"/>
        <v>13</v>
      </c>
      <c r="D29" s="2">
        <f>AVERAGEIF('MAJ Base de Datos'!D:D,"Tabasco",'MAJ Base de Datos'!F:F)</f>
        <v>0.578125</v>
      </c>
      <c r="E29" s="2">
        <f>AVERAGEIF('MAJ Base de Datos'!D:D,"Tabasco",'MAJ Base de Datos'!T:T)</f>
        <v>0</v>
      </c>
      <c r="F29" s="2">
        <f>AVERAGEIF('MAJ Base de Datos'!D:D,"Tabasco",'MAJ Base de Datos'!G:G)</f>
        <v>0.5</v>
      </c>
      <c r="G29" s="2">
        <f>AVERAGEIF('MAJ Base de Datos'!D:D,"Tabasco",'MAJ Base de Datos'!M:M)</f>
        <v>0.65625</v>
      </c>
      <c r="H29" s="2">
        <f>AVERAGEIF('MAJ Base de Datos'!D:D,"Tabasco",'MAJ Base de Datos'!U:U)</f>
        <v>0</v>
      </c>
      <c r="I29" s="2">
        <f>AVERAGEIF('MAJ Base de Datos'!D:D,"Tabasco",'MAJ Base de Datos'!X:X)</f>
        <v>0</v>
      </c>
      <c r="J29" s="7">
        <f>COUNTIF('MAJ Base de Datos'!D:D,"Tabasco")</f>
        <v>4</v>
      </c>
    </row>
    <row r="30" spans="1:10">
      <c r="A30" s="4" t="s">
        <v>106</v>
      </c>
      <c r="B30" s="2">
        <f>AVERAGEIF('MAJ Base de Datos'!D:D,"Tamaulipas",'MAJ Base de Datos'!E:E)</f>
        <v>0.12812499999999999</v>
      </c>
      <c r="C30" s="36">
        <f t="shared" si="0"/>
        <v>32</v>
      </c>
      <c r="D30" s="2">
        <f>AVERAGEIF('MAJ Base de Datos'!D:D,"Tamaulipas",'MAJ Base de Datos'!F:F)</f>
        <v>0.25624999999999998</v>
      </c>
      <c r="E30" s="2">
        <f>AVERAGEIF('MAJ Base de Datos'!D:D,"Tamaulipas",'MAJ Base de Datos'!T:T)</f>
        <v>0</v>
      </c>
      <c r="F30" s="2">
        <f>AVERAGEIF('MAJ Base de Datos'!D:D,"Tamaulipas",'MAJ Base de Datos'!G:G)</f>
        <v>0.20000000000000004</v>
      </c>
      <c r="G30" s="2">
        <f>AVERAGEIF('MAJ Base de Datos'!D:D,"Tamaulipas",'MAJ Base de Datos'!M:M)</f>
        <v>0.3125</v>
      </c>
      <c r="H30" s="2">
        <f>AVERAGEIF('MAJ Base de Datos'!D:D,"Tamaulipas",'MAJ Base de Datos'!U:U)</f>
        <v>0</v>
      </c>
      <c r="I30" s="2">
        <f>AVERAGEIF('MAJ Base de Datos'!D:D,"Tamaulipas",'MAJ Base de Datos'!X:X)</f>
        <v>0</v>
      </c>
      <c r="J30" s="7">
        <f>COUNTIF('MAJ Base de Datos'!D:D,"Tamaulipas")</f>
        <v>3</v>
      </c>
    </row>
    <row r="31" spans="1:10">
      <c r="A31" s="4" t="s">
        <v>108</v>
      </c>
      <c r="B31" s="2">
        <f>AVERAGEIF('MAJ Base de Datos'!D:D,"Tlaxcala",'MAJ Base de Datos'!E:E)</f>
        <v>0.12031249999999999</v>
      </c>
      <c r="C31" s="36">
        <f t="shared" si="0"/>
        <v>33</v>
      </c>
      <c r="D31" s="2">
        <f>AVERAGEIF('MAJ Base de Datos'!D:D,"Tlaxcala",'MAJ Base de Datos'!F:F)</f>
        <v>0.24062499999999998</v>
      </c>
      <c r="E31" s="2">
        <f>AVERAGEIF('MAJ Base de Datos'!D:D,"Tlaxcala",'MAJ Base de Datos'!T:T)</f>
        <v>0</v>
      </c>
      <c r="F31" s="2">
        <f>AVERAGEIF('MAJ Base de Datos'!D:D,"Tlaxcala",'MAJ Base de Datos'!G:G)</f>
        <v>0.2</v>
      </c>
      <c r="G31" s="2">
        <f>AVERAGEIF('MAJ Base de Datos'!D:D,"Tlaxcala",'MAJ Base de Datos'!M:M)</f>
        <v>0.28125</v>
      </c>
      <c r="H31" s="2">
        <f>AVERAGEIF('MAJ Base de Datos'!D:D,"Tlaxcala",'MAJ Base de Datos'!U:U)</f>
        <v>0</v>
      </c>
      <c r="I31" s="2">
        <f>AVERAGEIF('MAJ Base de Datos'!D:D,"Tlaxcala",'MAJ Base de Datos'!X:X)</f>
        <v>0</v>
      </c>
      <c r="J31" s="7">
        <f>COUNTIF('MAJ Base de Datos'!D:D,"Tlaxcala")</f>
        <v>4</v>
      </c>
    </row>
    <row r="32" spans="1:10">
      <c r="A32" s="4" t="s">
        <v>110</v>
      </c>
      <c r="B32" s="2">
        <f>AVERAGEIF('MAJ Base de Datos'!D:D,"Veracruz",'MAJ Base de Datos'!E:E)</f>
        <v>0.23541666666666664</v>
      </c>
      <c r="C32" s="36">
        <f t="shared" si="0"/>
        <v>21</v>
      </c>
      <c r="D32" s="2">
        <f>AVERAGEIF('MAJ Base de Datos'!D:D,"Veracruz",'MAJ Base de Datos'!F:F)</f>
        <v>0.47083333333333327</v>
      </c>
      <c r="E32" s="2">
        <f>AVERAGEIF('MAJ Base de Datos'!D:D,"Veracruz",'MAJ Base de Datos'!T:T)</f>
        <v>0</v>
      </c>
      <c r="F32" s="2">
        <f>AVERAGEIF('MAJ Base de Datos'!D:D,"Veracruz",'MAJ Base de Datos'!G:G)</f>
        <v>0.40000000000000008</v>
      </c>
      <c r="G32" s="2">
        <f>AVERAGEIF('MAJ Base de Datos'!D:D,"Veracruz",'MAJ Base de Datos'!M:M)</f>
        <v>0.54166666666666663</v>
      </c>
      <c r="H32" s="2">
        <f>AVERAGEIF('MAJ Base de Datos'!D:D,"Veracruz",'MAJ Base de Datos'!U:U)</f>
        <v>0</v>
      </c>
      <c r="I32" s="2">
        <f>AVERAGEIF('MAJ Base de Datos'!D:D,"Veracruz",'MAJ Base de Datos'!X:X)</f>
        <v>0</v>
      </c>
      <c r="J32" s="7">
        <f>COUNTIF('MAJ Base de Datos'!D:D,"Veracruz")</f>
        <v>3</v>
      </c>
    </row>
    <row r="33" spans="1:10">
      <c r="A33" s="4" t="s">
        <v>112</v>
      </c>
      <c r="B33" s="2">
        <f>AVERAGEIF('MAJ Base de Datos'!D:D,"Yucatán",'MAJ Base de Datos'!E:E)</f>
        <v>0.24312500000000004</v>
      </c>
      <c r="C33" s="36">
        <f t="shared" si="0"/>
        <v>19</v>
      </c>
      <c r="D33" s="2">
        <f>AVERAGEIF('MAJ Base de Datos'!D:D,"Yucatán",'MAJ Base de Datos'!F:F)</f>
        <v>0.48625000000000007</v>
      </c>
      <c r="E33" s="2">
        <f>AVERAGEIF('MAJ Base de Datos'!D:D,"Yucatán",'MAJ Base de Datos'!T:T)</f>
        <v>0</v>
      </c>
      <c r="F33" s="2">
        <f>AVERAGEIF('MAJ Base de Datos'!D:D,"Yucatán",'MAJ Base de Datos'!G:G)</f>
        <v>0.36000000000000004</v>
      </c>
      <c r="G33" s="2">
        <f>AVERAGEIF('MAJ Base de Datos'!D:D,"Yucatán",'MAJ Base de Datos'!M:M)</f>
        <v>0.61250000000000004</v>
      </c>
      <c r="H33" s="2">
        <f>AVERAGEIF('MAJ Base de Datos'!D:D,"Yucatán",'MAJ Base de Datos'!U:U)</f>
        <v>0</v>
      </c>
      <c r="I33" s="2">
        <f>AVERAGEIF('MAJ Base de Datos'!D:D,"Yucatán",'MAJ Base de Datos'!X:X)</f>
        <v>0</v>
      </c>
      <c r="J33" s="7">
        <f>COUNTIF('MAJ Base de Datos'!D:D,"Yucatán")</f>
        <v>5</v>
      </c>
    </row>
    <row r="34" spans="1:10" ht="13.5" thickBot="1">
      <c r="A34" s="5" t="s">
        <v>114</v>
      </c>
      <c r="B34" s="6">
        <f>AVERAGEIF('MAJ Base de Datos'!D:D,"Zacatecas",'MAJ Base de Datos'!E:E)</f>
        <v>0.13984375000000002</v>
      </c>
      <c r="C34" s="37">
        <f t="shared" si="0"/>
        <v>31</v>
      </c>
      <c r="D34" s="6">
        <f>AVERAGEIF('MAJ Base de Datos'!D:D,"Zacatecas",'MAJ Base de Datos'!F:F)</f>
        <v>0.27968750000000003</v>
      </c>
      <c r="E34" s="6">
        <f>AVERAGEIF('MAJ Base de Datos'!D:D,"Zacatecas",'MAJ Base de Datos'!T:T)</f>
        <v>0</v>
      </c>
      <c r="F34" s="6">
        <f>AVERAGEIF('MAJ Base de Datos'!D:D,"Zacatecas",'MAJ Base de Datos'!G:G)</f>
        <v>0.2</v>
      </c>
      <c r="G34" s="6">
        <f>AVERAGEIF('MAJ Base de Datos'!D:D,"Zacatecas",'MAJ Base de Datos'!M:M)</f>
        <v>0.359375</v>
      </c>
      <c r="H34" s="6">
        <f>AVERAGEIF('MAJ Base de Datos'!D:D,"Zacatecas",'MAJ Base de Datos'!U:U)</f>
        <v>0</v>
      </c>
      <c r="I34" s="6">
        <f>AVERAGEIF('MAJ Base de Datos'!D:D,"Zacatecas",'MAJ Base de Datos'!X:X)</f>
        <v>0</v>
      </c>
      <c r="J34" s="8">
        <f>COUNTIF('MAJ Base de Datos'!D:D,"Zacatecas")</f>
        <v>4</v>
      </c>
    </row>
    <row r="36" spans="1:10">
      <c r="I36" s="11"/>
      <c r="J36" s="11"/>
    </row>
    <row r="37" spans="1:10">
      <c r="A37" s="1" t="s">
        <v>213</v>
      </c>
    </row>
  </sheetData>
  <sheetProtection formatCells="0" formatColumns="0" formatRows="0" sort="0" autoFilter="0"/>
  <autoFilter ref="A1:J1" xr:uid="{00000000-0001-0000-1100-000000000000}">
    <sortState xmlns:xlrd2="http://schemas.microsoft.com/office/spreadsheetml/2017/richdata2" ref="A2:J34">
      <sortCondition ref="A1"/>
    </sortState>
  </autoFilter>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43F2C-4F63-4262-9EF7-F058C75E7818}">
  <dimension ref="B4:S49"/>
  <sheetViews>
    <sheetView showGridLines="0" topLeftCell="A4" zoomScale="90" zoomScaleNormal="90" workbookViewId="0">
      <selection sqref="A1:XFD1048576"/>
    </sheetView>
  </sheetViews>
  <sheetFormatPr baseColWidth="10" defaultColWidth="11.453125" defaultRowHeight="12.5"/>
  <cols>
    <col min="1" max="1" width="14.26953125" style="23" customWidth="1"/>
    <col min="2" max="2" width="8.26953125" style="23" customWidth="1"/>
    <col min="3" max="3" width="42.7265625" style="23" customWidth="1"/>
    <col min="4" max="4" width="20.7265625" style="23" customWidth="1"/>
    <col min="5" max="8" width="11.453125" style="23"/>
    <col min="9" max="14" width="4" style="23" customWidth="1"/>
    <col min="15" max="16384" width="11.453125" style="23"/>
  </cols>
  <sheetData>
    <row r="4" spans="4:4" ht="23">
      <c r="D4" s="22" t="s">
        <v>214</v>
      </c>
    </row>
    <row r="21" spans="19:19">
      <c r="S21" s="24"/>
    </row>
    <row r="35" spans="2:4" ht="21">
      <c r="B35" s="25"/>
      <c r="C35" s="26" t="s">
        <v>215</v>
      </c>
    </row>
    <row r="36" spans="2:4" s="27" customFormat="1" ht="55" customHeight="1">
      <c r="C36" s="114" t="s">
        <v>216</v>
      </c>
      <c r="D36" s="114" t="s">
        <v>217</v>
      </c>
    </row>
    <row r="37" spans="2:4" s="27" customFormat="1" ht="13" thickBot="1">
      <c r="C37" s="115"/>
      <c r="D37" s="115"/>
    </row>
    <row r="38" spans="2:4" s="27" customFormat="1" ht="70.5" customHeight="1">
      <c r="C38" s="28" t="s">
        <v>32</v>
      </c>
      <c r="D38" s="29">
        <v>1.1000000000000001</v>
      </c>
    </row>
    <row r="39" spans="2:4" s="27" customFormat="1" ht="55" customHeight="1">
      <c r="C39" s="30" t="s">
        <v>33</v>
      </c>
      <c r="D39" s="31">
        <v>1.2</v>
      </c>
    </row>
    <row r="40" spans="2:4" s="27" customFormat="1" ht="55" customHeight="1">
      <c r="C40" s="30" t="s">
        <v>34</v>
      </c>
      <c r="D40" s="31">
        <v>1.3</v>
      </c>
    </row>
    <row r="41" spans="2:4" s="27" customFormat="1" ht="55" customHeight="1">
      <c r="C41" s="30" t="s">
        <v>35</v>
      </c>
      <c r="D41" s="31">
        <v>1.4</v>
      </c>
    </row>
    <row r="42" spans="2:4" s="27" customFormat="1" ht="55" customHeight="1">
      <c r="C42" s="30" t="s">
        <v>36</v>
      </c>
      <c r="D42" s="31">
        <v>1.5</v>
      </c>
    </row>
    <row r="43" spans="2:4" s="27" customFormat="1" ht="55" customHeight="1">
      <c r="C43" s="30" t="s">
        <v>38</v>
      </c>
      <c r="D43" s="31">
        <v>2.1</v>
      </c>
    </row>
    <row r="44" spans="2:4" s="27" customFormat="1" ht="55" customHeight="1">
      <c r="C44" s="30" t="s">
        <v>39</v>
      </c>
      <c r="D44" s="31">
        <v>2.2000000000000002</v>
      </c>
    </row>
    <row r="45" spans="2:4" s="27" customFormat="1" ht="55" customHeight="1">
      <c r="C45" s="30" t="s">
        <v>40</v>
      </c>
      <c r="D45" s="31">
        <v>2.4</v>
      </c>
    </row>
    <row r="46" spans="2:4" s="27" customFormat="1" ht="52">
      <c r="C46" s="30" t="s">
        <v>41</v>
      </c>
      <c r="D46" s="31">
        <v>2.5</v>
      </c>
    </row>
    <row r="47" spans="2:4" s="27" customFormat="1" ht="55" customHeight="1">
      <c r="C47" s="30" t="s">
        <v>46</v>
      </c>
      <c r="D47" s="31">
        <v>3.1</v>
      </c>
    </row>
    <row r="48" spans="2:4" s="27" customFormat="1" ht="66.75" customHeight="1">
      <c r="C48" s="32" t="s">
        <v>47</v>
      </c>
      <c r="D48" s="31">
        <v>3.2</v>
      </c>
    </row>
    <row r="49" spans="3:4" s="27" customFormat="1" ht="81.75" customHeight="1" thickBot="1">
      <c r="C49" s="33" t="s">
        <v>49</v>
      </c>
      <c r="D49" s="34">
        <v>3.3</v>
      </c>
    </row>
  </sheetData>
  <sheetProtection formatCells="0" formatColumns="0" formatRows="0" sort="0" autoFilter="0"/>
  <mergeCells count="2">
    <mergeCell ref="C36:C37"/>
    <mergeCell ref="D36:D37"/>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81A6E-1341-4A28-AFEA-8CF884D57B36}">
  <dimension ref="A1:T126"/>
  <sheetViews>
    <sheetView tabSelected="1" zoomScale="90" zoomScaleNormal="90" workbookViewId="0">
      <pane xSplit="4" ySplit="2" topLeftCell="E4" activePane="bottomRight" state="frozen"/>
      <selection sqref="A1:XFD1048576"/>
      <selection pane="topRight" sqref="A1:XFD1048576"/>
      <selection pane="bottomLeft" sqref="A1:XFD1048576"/>
      <selection pane="bottomRight" activeCell="H8" sqref="H8"/>
    </sheetView>
  </sheetViews>
  <sheetFormatPr baseColWidth="10" defaultColWidth="15.7265625" defaultRowHeight="35.15" customHeight="1"/>
  <cols>
    <col min="1" max="1" width="15.7265625" style="62"/>
    <col min="2" max="2" width="15.7265625" style="63"/>
    <col min="3" max="3" width="15.7265625" style="53"/>
    <col min="4" max="4" width="15.7265625" style="62"/>
    <col min="5" max="16" width="15.7265625" style="64"/>
    <col min="17" max="16384" width="15.7265625" style="53"/>
  </cols>
  <sheetData>
    <row r="1" spans="1:20" s="43" customFormat="1" ht="35.25" customHeight="1">
      <c r="A1" s="38" t="s">
        <v>218</v>
      </c>
      <c r="B1" s="39" t="s">
        <v>1</v>
      </c>
      <c r="C1" s="40" t="s">
        <v>2</v>
      </c>
      <c r="D1" s="38" t="s">
        <v>3</v>
      </c>
      <c r="E1" s="41" t="s">
        <v>219</v>
      </c>
      <c r="F1" s="41" t="s">
        <v>33</v>
      </c>
      <c r="G1" s="41" t="s">
        <v>220</v>
      </c>
      <c r="H1" s="41" t="s">
        <v>35</v>
      </c>
      <c r="I1" s="41" t="s">
        <v>36</v>
      </c>
      <c r="J1" s="41" t="s">
        <v>38</v>
      </c>
      <c r="K1" s="41" t="s">
        <v>221</v>
      </c>
      <c r="L1" s="41" t="s">
        <v>40</v>
      </c>
      <c r="M1" s="41" t="s">
        <v>222</v>
      </c>
      <c r="N1" s="41" t="s">
        <v>223</v>
      </c>
      <c r="O1" s="41" t="s">
        <v>224</v>
      </c>
      <c r="P1" s="41" t="s">
        <v>225</v>
      </c>
      <c r="Q1" s="42"/>
      <c r="R1" s="42"/>
      <c r="S1" s="42"/>
      <c r="T1" s="42"/>
    </row>
    <row r="2" spans="1:20" s="49" customFormat="1" ht="33.75" customHeight="1">
      <c r="A2" s="44"/>
      <c r="B2" s="45"/>
      <c r="C2" s="46"/>
      <c r="D2" s="47" t="s">
        <v>226</v>
      </c>
      <c r="E2" s="46">
        <v>1.1000000000000001</v>
      </c>
      <c r="F2" s="46">
        <v>1.2</v>
      </c>
      <c r="G2" s="46">
        <v>1.3</v>
      </c>
      <c r="H2" s="46">
        <v>1.4</v>
      </c>
      <c r="I2" s="46">
        <v>1.5</v>
      </c>
      <c r="J2" s="46">
        <v>2.1</v>
      </c>
      <c r="K2" s="46">
        <v>2.2000000000000002</v>
      </c>
      <c r="L2" s="46">
        <v>2.4</v>
      </c>
      <c r="M2" s="46">
        <v>2.5</v>
      </c>
      <c r="N2" s="46">
        <v>3.1</v>
      </c>
      <c r="O2" s="46">
        <v>3.2</v>
      </c>
      <c r="P2" s="46">
        <v>3.3</v>
      </c>
      <c r="Q2" s="48"/>
      <c r="R2" s="48"/>
      <c r="S2" s="48"/>
      <c r="T2" s="48"/>
    </row>
    <row r="3" spans="1:20" ht="35.15" customHeight="1">
      <c r="A3" s="50">
        <v>1</v>
      </c>
      <c r="B3" s="51" t="s">
        <v>227</v>
      </c>
      <c r="C3" s="50" t="s">
        <v>53</v>
      </c>
      <c r="D3" s="50" t="s">
        <v>54</v>
      </c>
      <c r="E3" s="113">
        <v>1</v>
      </c>
      <c r="F3" s="113">
        <v>1</v>
      </c>
      <c r="G3" s="113">
        <v>1</v>
      </c>
      <c r="H3" s="113">
        <v>1</v>
      </c>
      <c r="I3" s="113">
        <v>1</v>
      </c>
      <c r="J3" s="113">
        <v>1</v>
      </c>
      <c r="K3" s="113">
        <v>1</v>
      </c>
      <c r="L3" s="113">
        <v>1</v>
      </c>
      <c r="M3" s="113">
        <v>0.5</v>
      </c>
      <c r="N3" s="113" t="s">
        <v>228</v>
      </c>
      <c r="O3" s="113" t="s">
        <v>228</v>
      </c>
      <c r="P3" s="113" t="s">
        <v>228</v>
      </c>
      <c r="Q3" s="52"/>
      <c r="R3" s="52"/>
      <c r="S3" s="52"/>
      <c r="T3" s="52"/>
    </row>
    <row r="4" spans="1:20" ht="35.15" customHeight="1">
      <c r="A4" s="50">
        <v>2</v>
      </c>
      <c r="B4" s="51" t="s">
        <v>55</v>
      </c>
      <c r="C4" s="50" t="s">
        <v>53</v>
      </c>
      <c r="D4" s="50" t="s">
        <v>56</v>
      </c>
      <c r="E4" s="113" t="s">
        <v>228</v>
      </c>
      <c r="F4" s="113">
        <v>1</v>
      </c>
      <c r="G4" s="113">
        <v>1</v>
      </c>
      <c r="H4" s="113">
        <v>1</v>
      </c>
      <c r="I4" s="113">
        <v>1</v>
      </c>
      <c r="J4" s="113" t="s">
        <v>228</v>
      </c>
      <c r="K4" s="113" t="s">
        <v>228</v>
      </c>
      <c r="L4" s="113">
        <v>1</v>
      </c>
      <c r="M4" s="113">
        <v>0.75</v>
      </c>
      <c r="N4" s="113" t="s">
        <v>228</v>
      </c>
      <c r="O4" s="113" t="s">
        <v>228</v>
      </c>
      <c r="P4" s="113" t="s">
        <v>228</v>
      </c>
      <c r="Q4" s="52"/>
      <c r="R4" s="52"/>
      <c r="S4" s="52"/>
      <c r="T4" s="52"/>
    </row>
    <row r="5" spans="1:20" ht="35.15" customHeight="1">
      <c r="A5" s="50">
        <v>3</v>
      </c>
      <c r="B5" s="51" t="s">
        <v>57</v>
      </c>
      <c r="C5" s="50" t="s">
        <v>53</v>
      </c>
      <c r="D5" s="50" t="s">
        <v>58</v>
      </c>
      <c r="E5" s="113" t="s">
        <v>228</v>
      </c>
      <c r="F5" s="113">
        <v>1</v>
      </c>
      <c r="G5" s="113">
        <v>1</v>
      </c>
      <c r="H5" s="113">
        <v>1</v>
      </c>
      <c r="I5" s="113">
        <v>1</v>
      </c>
      <c r="J5" s="113">
        <v>1</v>
      </c>
      <c r="K5" s="113">
        <v>1</v>
      </c>
      <c r="L5" s="113">
        <v>1</v>
      </c>
      <c r="M5" s="113">
        <v>0.75</v>
      </c>
      <c r="N5" s="113" t="s">
        <v>228</v>
      </c>
      <c r="O5" s="113" t="s">
        <v>228</v>
      </c>
      <c r="P5" s="113" t="s">
        <v>228</v>
      </c>
      <c r="Q5" s="52"/>
      <c r="R5" s="52"/>
      <c r="S5" s="52"/>
      <c r="T5" s="52"/>
    </row>
    <row r="6" spans="1:20" ht="35.15" customHeight="1">
      <c r="A6" s="50">
        <v>4</v>
      </c>
      <c r="B6" s="51" t="s">
        <v>59</v>
      </c>
      <c r="C6" s="50" t="s">
        <v>53</v>
      </c>
      <c r="D6" s="50" t="s">
        <v>60</v>
      </c>
      <c r="E6" s="113" t="s">
        <v>228</v>
      </c>
      <c r="F6" s="113" t="s">
        <v>228</v>
      </c>
      <c r="G6" s="113" t="s">
        <v>228</v>
      </c>
      <c r="H6" s="113">
        <v>1</v>
      </c>
      <c r="I6" s="113" t="s">
        <v>228</v>
      </c>
      <c r="J6" s="113" t="s">
        <v>228</v>
      </c>
      <c r="K6" s="113" t="s">
        <v>228</v>
      </c>
      <c r="L6" s="113" t="s">
        <v>228</v>
      </c>
      <c r="M6" s="113">
        <v>0.75</v>
      </c>
      <c r="N6" s="113" t="s">
        <v>228</v>
      </c>
      <c r="O6" s="113" t="s">
        <v>228</v>
      </c>
      <c r="P6" s="113" t="s">
        <v>228</v>
      </c>
      <c r="Q6" s="52"/>
      <c r="R6" s="52"/>
      <c r="S6" s="52"/>
      <c r="T6" s="52"/>
    </row>
    <row r="7" spans="1:20" ht="35.15" customHeight="1">
      <c r="A7" s="50">
        <v>5</v>
      </c>
      <c r="B7" s="51" t="s">
        <v>61</v>
      </c>
      <c r="C7" s="50" t="s">
        <v>53</v>
      </c>
      <c r="D7" s="50" t="s">
        <v>62</v>
      </c>
      <c r="E7" s="113" t="s">
        <v>228</v>
      </c>
      <c r="F7" s="113" t="s">
        <v>228</v>
      </c>
      <c r="G7" s="113" t="s">
        <v>228</v>
      </c>
      <c r="H7" s="113" t="s">
        <v>228</v>
      </c>
      <c r="I7" s="113">
        <v>1</v>
      </c>
      <c r="J7" s="113" t="s">
        <v>228</v>
      </c>
      <c r="K7" s="113" t="s">
        <v>228</v>
      </c>
      <c r="L7" s="113" t="s">
        <v>228</v>
      </c>
      <c r="M7" s="113">
        <v>0.75</v>
      </c>
      <c r="N7" s="113" t="s">
        <v>228</v>
      </c>
      <c r="O7" s="113" t="s">
        <v>228</v>
      </c>
      <c r="P7" s="113" t="s">
        <v>228</v>
      </c>
      <c r="Q7" s="52"/>
      <c r="R7" s="52"/>
      <c r="S7" s="52"/>
      <c r="T7" s="52"/>
    </row>
    <row r="8" spans="1:20" ht="35.15" customHeight="1">
      <c r="A8" s="50">
        <v>6</v>
      </c>
      <c r="B8" s="51" t="s">
        <v>229</v>
      </c>
      <c r="C8" s="50" t="s">
        <v>53</v>
      </c>
      <c r="D8" s="50" t="s">
        <v>64</v>
      </c>
      <c r="E8" s="113">
        <v>1</v>
      </c>
      <c r="F8" s="113" t="s">
        <v>228</v>
      </c>
      <c r="G8" s="113">
        <v>1</v>
      </c>
      <c r="H8" s="113">
        <v>1</v>
      </c>
      <c r="I8" s="113">
        <v>1</v>
      </c>
      <c r="J8" s="113" t="s">
        <v>228</v>
      </c>
      <c r="K8" s="113" t="s">
        <v>228</v>
      </c>
      <c r="L8" s="113" t="s">
        <v>228</v>
      </c>
      <c r="M8" s="113">
        <v>0.75</v>
      </c>
      <c r="N8" s="113" t="s">
        <v>228</v>
      </c>
      <c r="O8" s="113" t="s">
        <v>228</v>
      </c>
      <c r="P8" s="113" t="s">
        <v>228</v>
      </c>
      <c r="Q8" s="52"/>
      <c r="R8" s="52"/>
      <c r="S8" s="52"/>
      <c r="T8" s="52"/>
    </row>
    <row r="9" spans="1:20" ht="35.15" customHeight="1">
      <c r="A9" s="50">
        <v>7</v>
      </c>
      <c r="B9" s="51" t="s">
        <v>65</v>
      </c>
      <c r="C9" s="50" t="s">
        <v>53</v>
      </c>
      <c r="D9" s="50" t="s">
        <v>66</v>
      </c>
      <c r="E9" s="113">
        <v>1</v>
      </c>
      <c r="F9" s="113" t="s">
        <v>228</v>
      </c>
      <c r="G9" s="113">
        <v>1</v>
      </c>
      <c r="H9" s="113">
        <v>1</v>
      </c>
      <c r="I9" s="113">
        <v>1</v>
      </c>
      <c r="J9" s="113">
        <v>1</v>
      </c>
      <c r="K9" s="113" t="s">
        <v>228</v>
      </c>
      <c r="L9" s="113">
        <v>1</v>
      </c>
      <c r="M9" s="113">
        <v>0.5</v>
      </c>
      <c r="N9" s="113" t="s">
        <v>228</v>
      </c>
      <c r="O9" s="113" t="s">
        <v>228</v>
      </c>
      <c r="P9" s="113" t="s">
        <v>228</v>
      </c>
      <c r="Q9" s="52"/>
      <c r="R9" s="52"/>
      <c r="S9" s="52"/>
      <c r="T9" s="52"/>
    </row>
    <row r="10" spans="1:20" ht="35.15" customHeight="1">
      <c r="A10" s="50">
        <v>8</v>
      </c>
      <c r="B10" s="51" t="s">
        <v>67</v>
      </c>
      <c r="C10" s="50" t="s">
        <v>53</v>
      </c>
      <c r="D10" s="50" t="s">
        <v>68</v>
      </c>
      <c r="E10" s="113" t="s">
        <v>228</v>
      </c>
      <c r="F10" s="113">
        <v>1</v>
      </c>
      <c r="G10" s="113">
        <v>1</v>
      </c>
      <c r="H10" s="113">
        <v>1</v>
      </c>
      <c r="I10" s="113">
        <v>1</v>
      </c>
      <c r="J10" s="113">
        <v>1</v>
      </c>
      <c r="K10" s="113">
        <v>1</v>
      </c>
      <c r="L10" s="113">
        <v>1</v>
      </c>
      <c r="M10" s="113">
        <v>0.75</v>
      </c>
      <c r="N10" s="113" t="s">
        <v>228</v>
      </c>
      <c r="O10" s="113" t="s">
        <v>228</v>
      </c>
      <c r="P10" s="113" t="s">
        <v>228</v>
      </c>
      <c r="Q10" s="52"/>
      <c r="R10" s="52"/>
      <c r="S10" s="52"/>
      <c r="T10" s="52"/>
    </row>
    <row r="11" spans="1:20" ht="35.15" customHeight="1">
      <c r="A11" s="50">
        <v>9</v>
      </c>
      <c r="B11" s="51" t="s">
        <v>230</v>
      </c>
      <c r="C11" s="50" t="s">
        <v>53</v>
      </c>
      <c r="D11" s="50" t="s">
        <v>70</v>
      </c>
      <c r="E11" s="113">
        <v>1</v>
      </c>
      <c r="F11" s="113" t="s">
        <v>228</v>
      </c>
      <c r="G11" s="113">
        <v>1</v>
      </c>
      <c r="H11" s="113">
        <v>1</v>
      </c>
      <c r="I11" s="113">
        <v>1</v>
      </c>
      <c r="J11" s="113">
        <v>1</v>
      </c>
      <c r="K11" s="113">
        <v>1</v>
      </c>
      <c r="L11" s="113">
        <v>1</v>
      </c>
      <c r="M11" s="113">
        <v>0.75</v>
      </c>
      <c r="N11" s="113" t="s">
        <v>228</v>
      </c>
      <c r="O11" s="113">
        <v>1</v>
      </c>
      <c r="P11" s="113">
        <v>1</v>
      </c>
      <c r="Q11" s="52"/>
      <c r="R11" s="52"/>
      <c r="S11" s="52"/>
      <c r="T11" s="52"/>
    </row>
    <row r="12" spans="1:20" ht="35.15" customHeight="1">
      <c r="A12" s="50">
        <v>10</v>
      </c>
      <c r="B12" s="51" t="s">
        <v>231</v>
      </c>
      <c r="C12" s="50" t="s">
        <v>53</v>
      </c>
      <c r="D12" s="50" t="s">
        <v>72</v>
      </c>
      <c r="E12" s="113" t="s">
        <v>228</v>
      </c>
      <c r="F12" s="113">
        <v>1</v>
      </c>
      <c r="G12" s="113">
        <v>1</v>
      </c>
      <c r="H12" s="113">
        <v>1</v>
      </c>
      <c r="I12" s="113">
        <v>1</v>
      </c>
      <c r="J12" s="113">
        <v>1</v>
      </c>
      <c r="K12" s="113">
        <v>1</v>
      </c>
      <c r="L12" s="113">
        <v>1</v>
      </c>
      <c r="M12" s="113">
        <v>0.75</v>
      </c>
      <c r="N12" s="113" t="s">
        <v>228</v>
      </c>
      <c r="O12" s="113" t="s">
        <v>228</v>
      </c>
      <c r="P12" s="113" t="s">
        <v>228</v>
      </c>
      <c r="Q12" s="52"/>
      <c r="R12" s="52"/>
      <c r="S12" s="52"/>
      <c r="T12" s="52"/>
    </row>
    <row r="13" spans="1:20" ht="35.15" customHeight="1">
      <c r="A13" s="50">
        <v>11</v>
      </c>
      <c r="B13" s="51" t="s">
        <v>73</v>
      </c>
      <c r="C13" s="50" t="s">
        <v>53</v>
      </c>
      <c r="D13" s="50" t="s">
        <v>74</v>
      </c>
      <c r="E13" s="113">
        <v>1</v>
      </c>
      <c r="F13" s="113" t="s">
        <v>228</v>
      </c>
      <c r="G13" s="113">
        <v>1</v>
      </c>
      <c r="H13" s="113">
        <v>1</v>
      </c>
      <c r="I13" s="113">
        <v>1</v>
      </c>
      <c r="J13" s="113" t="s">
        <v>228</v>
      </c>
      <c r="K13" s="113" t="s">
        <v>228</v>
      </c>
      <c r="L13" s="113" t="s">
        <v>228</v>
      </c>
      <c r="M13" s="113" t="s">
        <v>228</v>
      </c>
      <c r="N13" s="113" t="s">
        <v>228</v>
      </c>
      <c r="O13" s="113" t="s">
        <v>228</v>
      </c>
      <c r="P13" s="113" t="s">
        <v>228</v>
      </c>
      <c r="Q13" s="52"/>
      <c r="R13" s="52"/>
      <c r="S13" s="52"/>
      <c r="T13" s="52"/>
    </row>
    <row r="14" spans="1:20" ht="35.15" customHeight="1">
      <c r="A14" s="50">
        <v>12</v>
      </c>
      <c r="B14" s="54" t="s">
        <v>232</v>
      </c>
      <c r="C14" s="50" t="s">
        <v>53</v>
      </c>
      <c r="D14" s="50" t="s">
        <v>76</v>
      </c>
      <c r="E14" s="113">
        <v>1</v>
      </c>
      <c r="F14" s="113">
        <v>1</v>
      </c>
      <c r="G14" s="113">
        <v>1</v>
      </c>
      <c r="H14" s="113">
        <v>1</v>
      </c>
      <c r="I14" s="113">
        <v>1</v>
      </c>
      <c r="J14" s="113" t="s">
        <v>228</v>
      </c>
      <c r="K14" s="113" t="s">
        <v>228</v>
      </c>
      <c r="L14" s="113">
        <v>1</v>
      </c>
      <c r="M14" s="113">
        <v>0.75</v>
      </c>
      <c r="N14" s="113" t="s">
        <v>228</v>
      </c>
      <c r="O14" s="113" t="s">
        <v>228</v>
      </c>
      <c r="P14" s="113" t="s">
        <v>228</v>
      </c>
      <c r="Q14" s="52"/>
      <c r="R14" s="52"/>
      <c r="S14" s="52"/>
      <c r="T14" s="52"/>
    </row>
    <row r="15" spans="1:20" ht="35.15" customHeight="1">
      <c r="A15" s="50">
        <v>13</v>
      </c>
      <c r="B15" s="51" t="s">
        <v>77</v>
      </c>
      <c r="C15" s="50" t="s">
        <v>53</v>
      </c>
      <c r="D15" s="50" t="s">
        <v>78</v>
      </c>
      <c r="E15" s="113" t="s">
        <v>228</v>
      </c>
      <c r="F15" s="113" t="s">
        <v>228</v>
      </c>
      <c r="G15" s="113">
        <v>1</v>
      </c>
      <c r="H15" s="113">
        <v>1</v>
      </c>
      <c r="I15" s="113">
        <v>1</v>
      </c>
      <c r="J15" s="113">
        <v>1</v>
      </c>
      <c r="K15" s="113" t="s">
        <v>228</v>
      </c>
      <c r="L15" s="113">
        <v>1</v>
      </c>
      <c r="M15" s="113">
        <v>0.75</v>
      </c>
      <c r="N15" s="113" t="s">
        <v>228</v>
      </c>
      <c r="O15" s="113" t="s">
        <v>228</v>
      </c>
      <c r="P15" s="113" t="s">
        <v>228</v>
      </c>
      <c r="Q15" s="52"/>
      <c r="R15" s="52"/>
      <c r="S15" s="52"/>
      <c r="T15" s="52"/>
    </row>
    <row r="16" spans="1:20" ht="35.15" customHeight="1">
      <c r="A16" s="50">
        <v>14</v>
      </c>
      <c r="B16" s="51" t="s">
        <v>79</v>
      </c>
      <c r="C16" s="50" t="s">
        <v>53</v>
      </c>
      <c r="D16" s="50" t="s">
        <v>80</v>
      </c>
      <c r="E16" s="113" t="s">
        <v>228</v>
      </c>
      <c r="F16" s="113" t="s">
        <v>228</v>
      </c>
      <c r="G16" s="113" t="s">
        <v>228</v>
      </c>
      <c r="H16" s="113" t="s">
        <v>228</v>
      </c>
      <c r="I16" s="113" t="s">
        <v>228</v>
      </c>
      <c r="J16" s="113" t="s">
        <v>228</v>
      </c>
      <c r="K16" s="113" t="s">
        <v>228</v>
      </c>
      <c r="L16" s="113" t="s">
        <v>228</v>
      </c>
      <c r="M16" s="113" t="s">
        <v>228</v>
      </c>
      <c r="N16" s="113" t="s">
        <v>228</v>
      </c>
      <c r="O16" s="113" t="s">
        <v>228</v>
      </c>
      <c r="P16" s="113" t="s">
        <v>228</v>
      </c>
      <c r="Q16" s="52"/>
      <c r="R16" s="52"/>
      <c r="S16" s="52"/>
      <c r="T16" s="52"/>
    </row>
    <row r="17" spans="1:20" ht="35.15" customHeight="1">
      <c r="A17" s="50">
        <v>15</v>
      </c>
      <c r="B17" s="51" t="s">
        <v>81</v>
      </c>
      <c r="C17" s="50" t="s">
        <v>53</v>
      </c>
      <c r="D17" s="50" t="s">
        <v>82</v>
      </c>
      <c r="E17" s="113" t="s">
        <v>228</v>
      </c>
      <c r="F17" s="113">
        <v>1</v>
      </c>
      <c r="G17" s="113">
        <v>1</v>
      </c>
      <c r="H17" s="113">
        <v>1</v>
      </c>
      <c r="I17" s="113">
        <v>1</v>
      </c>
      <c r="J17" s="113">
        <v>1</v>
      </c>
      <c r="K17" s="113">
        <v>1</v>
      </c>
      <c r="L17" s="113">
        <v>1</v>
      </c>
      <c r="M17" s="113">
        <v>0.75</v>
      </c>
      <c r="N17" s="113" t="s">
        <v>228</v>
      </c>
      <c r="O17" s="113" t="s">
        <v>228</v>
      </c>
      <c r="P17" s="113" t="s">
        <v>228</v>
      </c>
      <c r="Q17" s="52"/>
      <c r="R17" s="52"/>
      <c r="S17" s="52"/>
      <c r="T17" s="52"/>
    </row>
    <row r="18" spans="1:20" ht="35.15" customHeight="1">
      <c r="A18" s="50">
        <v>16</v>
      </c>
      <c r="B18" s="51" t="s">
        <v>83</v>
      </c>
      <c r="C18" s="50" t="s">
        <v>53</v>
      </c>
      <c r="D18" s="50" t="s">
        <v>84</v>
      </c>
      <c r="E18" s="113">
        <v>1</v>
      </c>
      <c r="F18" s="113" t="s">
        <v>228</v>
      </c>
      <c r="G18" s="113" t="s">
        <v>228</v>
      </c>
      <c r="H18" s="113">
        <v>1</v>
      </c>
      <c r="I18" s="113">
        <v>1</v>
      </c>
      <c r="J18" s="113">
        <v>1</v>
      </c>
      <c r="K18" s="113" t="s">
        <v>228</v>
      </c>
      <c r="L18" s="113" t="s">
        <v>228</v>
      </c>
      <c r="M18" s="113">
        <v>0.5</v>
      </c>
      <c r="N18" s="113" t="s">
        <v>228</v>
      </c>
      <c r="O18" s="113" t="s">
        <v>228</v>
      </c>
      <c r="P18" s="113" t="s">
        <v>228</v>
      </c>
      <c r="Q18" s="52"/>
      <c r="R18" s="52"/>
      <c r="S18" s="52"/>
      <c r="T18" s="52"/>
    </row>
    <row r="19" spans="1:20" ht="35.15" customHeight="1">
      <c r="A19" s="50">
        <v>17</v>
      </c>
      <c r="B19" s="51" t="s">
        <v>85</v>
      </c>
      <c r="C19" s="50" t="s">
        <v>53</v>
      </c>
      <c r="D19" s="50" t="s">
        <v>86</v>
      </c>
      <c r="E19" s="113" t="s">
        <v>228</v>
      </c>
      <c r="F19" s="113" t="s">
        <v>228</v>
      </c>
      <c r="G19" s="113">
        <v>1</v>
      </c>
      <c r="H19" s="113">
        <v>1</v>
      </c>
      <c r="I19" s="113">
        <v>1</v>
      </c>
      <c r="J19" s="113">
        <v>1</v>
      </c>
      <c r="K19" s="113" t="s">
        <v>228</v>
      </c>
      <c r="L19" s="113" t="s">
        <v>228</v>
      </c>
      <c r="M19" s="113">
        <v>0.75</v>
      </c>
      <c r="N19" s="113" t="s">
        <v>228</v>
      </c>
      <c r="O19" s="113" t="s">
        <v>228</v>
      </c>
      <c r="P19" s="113" t="s">
        <v>228</v>
      </c>
      <c r="Q19" s="52"/>
      <c r="R19" s="52"/>
      <c r="S19" s="52"/>
      <c r="T19" s="52"/>
    </row>
    <row r="20" spans="1:20" ht="35.15" customHeight="1">
      <c r="A20" s="50">
        <v>18</v>
      </c>
      <c r="B20" s="51" t="s">
        <v>233</v>
      </c>
      <c r="C20" s="50" t="s">
        <v>53</v>
      </c>
      <c r="D20" s="50" t="s">
        <v>88</v>
      </c>
      <c r="E20" s="113">
        <v>1</v>
      </c>
      <c r="F20" s="113">
        <v>1</v>
      </c>
      <c r="G20" s="113">
        <v>1</v>
      </c>
      <c r="H20" s="113">
        <v>1</v>
      </c>
      <c r="I20" s="113">
        <v>1</v>
      </c>
      <c r="J20" s="113">
        <v>1</v>
      </c>
      <c r="K20" s="113">
        <v>1</v>
      </c>
      <c r="L20" s="113">
        <v>1</v>
      </c>
      <c r="M20" s="113">
        <v>0.5</v>
      </c>
      <c r="N20" s="113" t="s">
        <v>228</v>
      </c>
      <c r="O20" s="113" t="s">
        <v>228</v>
      </c>
      <c r="P20" s="113" t="s">
        <v>228</v>
      </c>
      <c r="Q20" s="52"/>
      <c r="R20" s="52"/>
      <c r="S20" s="52"/>
      <c r="T20" s="52"/>
    </row>
    <row r="21" spans="1:20" ht="35.15" customHeight="1">
      <c r="A21" s="50">
        <v>19</v>
      </c>
      <c r="B21" s="51" t="s">
        <v>89</v>
      </c>
      <c r="C21" s="50" t="s">
        <v>53</v>
      </c>
      <c r="D21" s="50" t="s">
        <v>90</v>
      </c>
      <c r="E21" s="113" t="s">
        <v>228</v>
      </c>
      <c r="F21" s="113" t="s">
        <v>228</v>
      </c>
      <c r="G21" s="113">
        <v>1</v>
      </c>
      <c r="H21" s="113">
        <v>1</v>
      </c>
      <c r="I21" s="113">
        <v>1</v>
      </c>
      <c r="J21" s="113">
        <v>1</v>
      </c>
      <c r="K21" s="113">
        <v>1</v>
      </c>
      <c r="L21" s="113">
        <v>1</v>
      </c>
      <c r="M21" s="113">
        <v>0.75</v>
      </c>
      <c r="N21" s="113" t="s">
        <v>228</v>
      </c>
      <c r="O21" s="113" t="s">
        <v>228</v>
      </c>
      <c r="P21" s="113" t="s">
        <v>228</v>
      </c>
      <c r="Q21" s="55"/>
      <c r="R21" s="55"/>
      <c r="S21" s="55"/>
      <c r="T21" s="55"/>
    </row>
    <row r="22" spans="1:20" ht="35.15" customHeight="1">
      <c r="A22" s="50">
        <v>20</v>
      </c>
      <c r="B22" s="51" t="s">
        <v>234</v>
      </c>
      <c r="C22" s="50" t="s">
        <v>53</v>
      </c>
      <c r="D22" s="50" t="s">
        <v>92</v>
      </c>
      <c r="E22" s="113" t="s">
        <v>228</v>
      </c>
      <c r="F22" s="113">
        <v>1</v>
      </c>
      <c r="G22" s="113">
        <v>1</v>
      </c>
      <c r="H22" s="113">
        <v>1</v>
      </c>
      <c r="I22" s="113">
        <v>1</v>
      </c>
      <c r="J22" s="113">
        <v>1</v>
      </c>
      <c r="K22" s="113">
        <v>1</v>
      </c>
      <c r="L22" s="113">
        <v>1</v>
      </c>
      <c r="M22" s="113">
        <v>0.75</v>
      </c>
      <c r="N22" s="113" t="s">
        <v>228</v>
      </c>
      <c r="O22" s="113" t="s">
        <v>228</v>
      </c>
      <c r="P22" s="113" t="s">
        <v>228</v>
      </c>
      <c r="Q22" s="55"/>
      <c r="R22" s="55"/>
      <c r="S22" s="55"/>
      <c r="T22" s="55"/>
    </row>
    <row r="23" spans="1:20" ht="35.15" customHeight="1">
      <c r="A23" s="50">
        <v>21</v>
      </c>
      <c r="B23" s="51" t="s">
        <v>93</v>
      </c>
      <c r="C23" s="50" t="s">
        <v>53</v>
      </c>
      <c r="D23" s="50" t="s">
        <v>94</v>
      </c>
      <c r="E23" s="113" t="s">
        <v>228</v>
      </c>
      <c r="F23" s="113">
        <v>1</v>
      </c>
      <c r="G23" s="113">
        <v>1</v>
      </c>
      <c r="H23" s="113">
        <v>1</v>
      </c>
      <c r="I23" s="113">
        <v>1</v>
      </c>
      <c r="J23" s="113">
        <v>1</v>
      </c>
      <c r="K23" s="113">
        <v>1</v>
      </c>
      <c r="L23" s="113">
        <v>1</v>
      </c>
      <c r="M23" s="113">
        <v>0.75</v>
      </c>
      <c r="N23" s="113" t="s">
        <v>228</v>
      </c>
      <c r="O23" s="113" t="s">
        <v>228</v>
      </c>
      <c r="P23" s="113" t="s">
        <v>228</v>
      </c>
      <c r="Q23" s="55"/>
      <c r="R23" s="55"/>
      <c r="S23" s="55"/>
      <c r="T23" s="55"/>
    </row>
    <row r="24" spans="1:20" ht="35.15" customHeight="1">
      <c r="A24" s="50">
        <v>22</v>
      </c>
      <c r="B24" s="51" t="s">
        <v>95</v>
      </c>
      <c r="C24" s="50" t="s">
        <v>53</v>
      </c>
      <c r="D24" s="50" t="s">
        <v>96</v>
      </c>
      <c r="E24" s="113" t="s">
        <v>228</v>
      </c>
      <c r="F24" s="113" t="s">
        <v>228</v>
      </c>
      <c r="G24" s="113">
        <v>1</v>
      </c>
      <c r="H24" s="113">
        <v>1</v>
      </c>
      <c r="I24" s="113">
        <v>1</v>
      </c>
      <c r="J24" s="113" t="s">
        <v>228</v>
      </c>
      <c r="K24" s="113" t="s">
        <v>228</v>
      </c>
      <c r="L24" s="113" t="s">
        <v>228</v>
      </c>
      <c r="M24" s="113">
        <v>0.75</v>
      </c>
      <c r="N24" s="113" t="s">
        <v>228</v>
      </c>
      <c r="O24" s="113" t="s">
        <v>228</v>
      </c>
      <c r="P24" s="113" t="s">
        <v>228</v>
      </c>
      <c r="Q24" s="55"/>
      <c r="R24" s="55"/>
      <c r="S24" s="55"/>
      <c r="T24" s="55"/>
    </row>
    <row r="25" spans="1:20" ht="35.15" customHeight="1">
      <c r="A25" s="50">
        <v>23</v>
      </c>
      <c r="B25" s="51" t="s">
        <v>235</v>
      </c>
      <c r="C25" s="50" t="s">
        <v>53</v>
      </c>
      <c r="D25" s="50" t="s">
        <v>97</v>
      </c>
      <c r="E25" s="113">
        <v>1</v>
      </c>
      <c r="F25" s="113">
        <v>1</v>
      </c>
      <c r="G25" s="113">
        <v>1</v>
      </c>
      <c r="H25" s="113">
        <v>1</v>
      </c>
      <c r="I25" s="113">
        <v>1</v>
      </c>
      <c r="J25" s="113">
        <v>1</v>
      </c>
      <c r="K25" s="113">
        <v>1</v>
      </c>
      <c r="L25" s="113">
        <v>1</v>
      </c>
      <c r="M25" s="113">
        <v>0.75</v>
      </c>
      <c r="N25" s="113" t="s">
        <v>228</v>
      </c>
      <c r="O25" s="113" t="s">
        <v>228</v>
      </c>
      <c r="P25" s="113" t="s">
        <v>228</v>
      </c>
      <c r="Q25" s="55"/>
      <c r="R25" s="55"/>
      <c r="S25" s="55"/>
      <c r="T25" s="55"/>
    </row>
    <row r="26" spans="1:20" ht="35.15" customHeight="1">
      <c r="A26" s="50">
        <v>24</v>
      </c>
      <c r="B26" s="51" t="s">
        <v>98</v>
      </c>
      <c r="C26" s="50" t="s">
        <v>53</v>
      </c>
      <c r="D26" s="50" t="s">
        <v>99</v>
      </c>
      <c r="E26" s="113">
        <v>1</v>
      </c>
      <c r="F26" s="113" t="s">
        <v>228</v>
      </c>
      <c r="G26" s="113">
        <v>1</v>
      </c>
      <c r="H26" s="113">
        <v>1</v>
      </c>
      <c r="I26" s="113">
        <v>1</v>
      </c>
      <c r="J26" s="113" t="s">
        <v>228</v>
      </c>
      <c r="K26" s="113" t="s">
        <v>228</v>
      </c>
      <c r="L26" s="113" t="s">
        <v>228</v>
      </c>
      <c r="M26" s="113">
        <v>0.75</v>
      </c>
      <c r="N26" s="113" t="s">
        <v>228</v>
      </c>
      <c r="O26" s="113" t="s">
        <v>228</v>
      </c>
      <c r="P26" s="113" t="s">
        <v>228</v>
      </c>
      <c r="Q26" s="55"/>
      <c r="R26" s="55"/>
      <c r="S26" s="55"/>
      <c r="T26" s="55"/>
    </row>
    <row r="27" spans="1:20" ht="35.15" customHeight="1">
      <c r="A27" s="50">
        <v>25</v>
      </c>
      <c r="B27" s="51" t="s">
        <v>100</v>
      </c>
      <c r="C27" s="50" t="s">
        <v>53</v>
      </c>
      <c r="D27" s="50" t="s">
        <v>101</v>
      </c>
      <c r="E27" s="113" t="s">
        <v>228</v>
      </c>
      <c r="F27" s="113">
        <v>1</v>
      </c>
      <c r="G27" s="113">
        <v>1</v>
      </c>
      <c r="H27" s="113" t="s">
        <v>228</v>
      </c>
      <c r="I27" s="113">
        <v>1</v>
      </c>
      <c r="J27" s="113">
        <v>1</v>
      </c>
      <c r="K27" s="113">
        <v>1</v>
      </c>
      <c r="L27" s="113">
        <v>1</v>
      </c>
      <c r="M27" s="113">
        <v>0.75</v>
      </c>
      <c r="N27" s="113" t="s">
        <v>228</v>
      </c>
      <c r="O27" s="113" t="s">
        <v>228</v>
      </c>
      <c r="P27" s="113" t="s">
        <v>228</v>
      </c>
      <c r="Q27" s="55"/>
      <c r="R27" s="55"/>
      <c r="S27" s="55"/>
      <c r="T27" s="55"/>
    </row>
    <row r="28" spans="1:20" ht="35.15" customHeight="1">
      <c r="A28" s="50">
        <v>26</v>
      </c>
      <c r="B28" s="51" t="s">
        <v>102</v>
      </c>
      <c r="C28" s="50" t="s">
        <v>53</v>
      </c>
      <c r="D28" s="50" t="s">
        <v>103</v>
      </c>
      <c r="E28" s="113">
        <v>1</v>
      </c>
      <c r="F28" s="113">
        <v>1</v>
      </c>
      <c r="G28" s="113">
        <v>1</v>
      </c>
      <c r="H28" s="113">
        <v>1</v>
      </c>
      <c r="I28" s="113">
        <v>1</v>
      </c>
      <c r="J28" s="113">
        <v>1</v>
      </c>
      <c r="K28" s="113">
        <v>1</v>
      </c>
      <c r="L28" s="113">
        <v>1</v>
      </c>
      <c r="M28" s="113">
        <v>0.75</v>
      </c>
      <c r="N28" s="113" t="s">
        <v>228</v>
      </c>
      <c r="O28" s="113" t="s">
        <v>228</v>
      </c>
      <c r="P28" s="113" t="s">
        <v>228</v>
      </c>
      <c r="Q28" s="55"/>
      <c r="R28" s="55"/>
      <c r="S28" s="55"/>
      <c r="T28" s="55"/>
    </row>
    <row r="29" spans="1:20" ht="35.15" customHeight="1">
      <c r="A29" s="50">
        <v>27</v>
      </c>
      <c r="B29" s="51" t="s">
        <v>236</v>
      </c>
      <c r="C29" s="50" t="s">
        <v>53</v>
      </c>
      <c r="D29" s="50" t="s">
        <v>104</v>
      </c>
      <c r="E29" s="113">
        <v>1</v>
      </c>
      <c r="F29" s="113">
        <v>1</v>
      </c>
      <c r="G29" s="113">
        <v>1</v>
      </c>
      <c r="H29" s="113">
        <v>1</v>
      </c>
      <c r="I29" s="113">
        <v>1</v>
      </c>
      <c r="J29" s="113">
        <v>1</v>
      </c>
      <c r="K29" s="113">
        <v>1</v>
      </c>
      <c r="L29" s="113">
        <v>1</v>
      </c>
      <c r="M29" s="113">
        <v>0.75</v>
      </c>
      <c r="N29" s="113" t="s">
        <v>228</v>
      </c>
      <c r="O29" s="113" t="s">
        <v>228</v>
      </c>
      <c r="P29" s="113" t="s">
        <v>228</v>
      </c>
      <c r="Q29" s="55"/>
      <c r="R29" s="55"/>
      <c r="S29" s="55"/>
      <c r="T29" s="55"/>
    </row>
    <row r="30" spans="1:20" ht="35.15" customHeight="1">
      <c r="A30" s="50">
        <v>28</v>
      </c>
      <c r="B30" s="51" t="s">
        <v>237</v>
      </c>
      <c r="C30" s="50" t="s">
        <v>53</v>
      </c>
      <c r="D30" s="50" t="s">
        <v>106</v>
      </c>
      <c r="E30" s="113" t="s">
        <v>228</v>
      </c>
      <c r="F30" s="113" t="s">
        <v>228</v>
      </c>
      <c r="G30" s="113" t="s">
        <v>228</v>
      </c>
      <c r="H30" s="113">
        <v>1</v>
      </c>
      <c r="I30" s="113">
        <v>1</v>
      </c>
      <c r="J30" s="113">
        <v>1</v>
      </c>
      <c r="K30" s="113">
        <v>1</v>
      </c>
      <c r="L30" s="113">
        <v>1</v>
      </c>
      <c r="M30" s="113" t="s">
        <v>228</v>
      </c>
      <c r="N30" s="113" t="s">
        <v>228</v>
      </c>
      <c r="O30" s="113" t="s">
        <v>228</v>
      </c>
      <c r="P30" s="113" t="s">
        <v>228</v>
      </c>
      <c r="Q30" s="55"/>
      <c r="R30" s="55"/>
      <c r="S30" s="55"/>
      <c r="T30" s="55"/>
    </row>
    <row r="31" spans="1:20" ht="35.15" customHeight="1">
      <c r="A31" s="50">
        <v>29</v>
      </c>
      <c r="B31" s="51" t="s">
        <v>238</v>
      </c>
      <c r="C31" s="50" t="s">
        <v>53</v>
      </c>
      <c r="D31" s="50" t="s">
        <v>108</v>
      </c>
      <c r="E31" s="113" t="s">
        <v>228</v>
      </c>
      <c r="F31" s="113" t="s">
        <v>228</v>
      </c>
      <c r="G31" s="113" t="s">
        <v>228</v>
      </c>
      <c r="H31" s="113">
        <v>1</v>
      </c>
      <c r="I31" s="113">
        <v>1</v>
      </c>
      <c r="J31" s="113">
        <v>1</v>
      </c>
      <c r="K31" s="113">
        <v>1</v>
      </c>
      <c r="L31" s="113">
        <v>1</v>
      </c>
      <c r="M31" s="113">
        <v>0.75</v>
      </c>
      <c r="N31" s="113" t="s">
        <v>228</v>
      </c>
      <c r="O31" s="113" t="s">
        <v>228</v>
      </c>
      <c r="P31" s="113" t="s">
        <v>228</v>
      </c>
      <c r="Q31" s="55"/>
      <c r="R31" s="55"/>
      <c r="S31" s="55"/>
      <c r="T31" s="55"/>
    </row>
    <row r="32" spans="1:20" ht="35.15" customHeight="1">
      <c r="A32" s="50">
        <v>30</v>
      </c>
      <c r="B32" s="51" t="s">
        <v>109</v>
      </c>
      <c r="C32" s="50" t="s">
        <v>53</v>
      </c>
      <c r="D32" s="50" t="s">
        <v>110</v>
      </c>
      <c r="E32" s="113" t="s">
        <v>228</v>
      </c>
      <c r="F32" s="113" t="s">
        <v>228</v>
      </c>
      <c r="G32" s="113">
        <v>1</v>
      </c>
      <c r="H32" s="113">
        <v>1</v>
      </c>
      <c r="I32" s="113" t="s">
        <v>228</v>
      </c>
      <c r="J32" s="113" t="s">
        <v>228</v>
      </c>
      <c r="K32" s="113" t="s">
        <v>228</v>
      </c>
      <c r="L32" s="113" t="s">
        <v>228</v>
      </c>
      <c r="M32" s="113">
        <v>0.75</v>
      </c>
      <c r="N32" s="113" t="s">
        <v>228</v>
      </c>
      <c r="O32" s="113" t="s">
        <v>228</v>
      </c>
      <c r="P32" s="113" t="s">
        <v>228</v>
      </c>
      <c r="Q32" s="55"/>
      <c r="R32" s="55"/>
      <c r="S32" s="55"/>
      <c r="T32" s="55"/>
    </row>
    <row r="33" spans="1:20" ht="35.15" customHeight="1">
      <c r="A33" s="50">
        <v>31</v>
      </c>
      <c r="B33" s="51" t="s">
        <v>239</v>
      </c>
      <c r="C33" s="50" t="s">
        <v>53</v>
      </c>
      <c r="D33" s="50" t="s">
        <v>112</v>
      </c>
      <c r="E33" s="113">
        <v>1</v>
      </c>
      <c r="F33" s="113">
        <v>1</v>
      </c>
      <c r="G33" s="113" t="s">
        <v>228</v>
      </c>
      <c r="H33" s="113">
        <v>1</v>
      </c>
      <c r="I33" s="113">
        <v>1</v>
      </c>
      <c r="J33" s="113">
        <v>1</v>
      </c>
      <c r="K33" s="113">
        <v>1</v>
      </c>
      <c r="L33" s="113">
        <v>1</v>
      </c>
      <c r="M33" s="113">
        <v>0.75</v>
      </c>
      <c r="N33" s="113" t="s">
        <v>228</v>
      </c>
      <c r="O33" s="113" t="s">
        <v>228</v>
      </c>
      <c r="P33" s="113" t="s">
        <v>228</v>
      </c>
      <c r="Q33" s="55"/>
      <c r="R33" s="55"/>
      <c r="S33" s="55"/>
      <c r="T33" s="55"/>
    </row>
    <row r="34" spans="1:20" ht="35.15" customHeight="1">
      <c r="A34" s="50">
        <v>32</v>
      </c>
      <c r="B34" s="51" t="s">
        <v>240</v>
      </c>
      <c r="C34" s="50" t="s">
        <v>53</v>
      </c>
      <c r="D34" s="50" t="s">
        <v>114</v>
      </c>
      <c r="E34" s="113" t="s">
        <v>228</v>
      </c>
      <c r="F34" s="113" t="s">
        <v>228</v>
      </c>
      <c r="G34" s="113" t="s">
        <v>228</v>
      </c>
      <c r="H34" s="113">
        <v>1</v>
      </c>
      <c r="I34" s="113">
        <v>1</v>
      </c>
      <c r="J34" s="113" t="s">
        <v>228</v>
      </c>
      <c r="K34" s="113" t="s">
        <v>228</v>
      </c>
      <c r="L34" s="113" t="s">
        <v>228</v>
      </c>
      <c r="M34" s="113">
        <v>0.75</v>
      </c>
      <c r="N34" s="113" t="s">
        <v>228</v>
      </c>
      <c r="O34" s="113" t="s">
        <v>228</v>
      </c>
      <c r="P34" s="113" t="s">
        <v>228</v>
      </c>
      <c r="Q34" s="55"/>
      <c r="R34" s="55"/>
      <c r="S34" s="55"/>
      <c r="T34" s="55"/>
    </row>
    <row r="35" spans="1:20" ht="35.15" customHeight="1">
      <c r="A35" s="50">
        <v>33</v>
      </c>
      <c r="B35" s="51" t="s">
        <v>241</v>
      </c>
      <c r="C35" s="50" t="s">
        <v>116</v>
      </c>
      <c r="D35" s="50" t="s">
        <v>54</v>
      </c>
      <c r="E35" s="113">
        <v>1</v>
      </c>
      <c r="F35" s="113" t="s">
        <v>228</v>
      </c>
      <c r="G35" s="113">
        <v>1</v>
      </c>
      <c r="H35" s="113">
        <v>1</v>
      </c>
      <c r="I35" s="113">
        <v>1</v>
      </c>
      <c r="J35" s="113">
        <v>1</v>
      </c>
      <c r="K35" s="113" t="s">
        <v>228</v>
      </c>
      <c r="L35" s="113">
        <v>1</v>
      </c>
      <c r="M35" s="113" t="s">
        <v>228</v>
      </c>
      <c r="N35" s="113" t="s">
        <v>228</v>
      </c>
      <c r="O35" s="113">
        <v>1</v>
      </c>
      <c r="P35" s="113" t="s">
        <v>228</v>
      </c>
      <c r="Q35" s="55"/>
      <c r="R35" s="55"/>
      <c r="S35" s="55"/>
      <c r="T35" s="55"/>
    </row>
    <row r="36" spans="1:20" ht="35.15" customHeight="1">
      <c r="A36" s="50">
        <v>34</v>
      </c>
      <c r="B36" s="51" t="s">
        <v>117</v>
      </c>
      <c r="C36" s="50" t="s">
        <v>116</v>
      </c>
      <c r="D36" s="50" t="s">
        <v>68</v>
      </c>
      <c r="E36" s="113" t="s">
        <v>228</v>
      </c>
      <c r="F36" s="113" t="s">
        <v>228</v>
      </c>
      <c r="G36" s="113" t="s">
        <v>228</v>
      </c>
      <c r="H36" s="113">
        <v>1</v>
      </c>
      <c r="I36" s="113">
        <v>1</v>
      </c>
      <c r="J36" s="113">
        <v>1</v>
      </c>
      <c r="K36" s="113">
        <v>1</v>
      </c>
      <c r="L36" s="113" t="s">
        <v>228</v>
      </c>
      <c r="M36" s="113">
        <v>0.75</v>
      </c>
      <c r="N36" s="113" t="s">
        <v>228</v>
      </c>
      <c r="O36" s="113" t="s">
        <v>228</v>
      </c>
      <c r="P36" s="113" t="s">
        <v>228</v>
      </c>
      <c r="Q36" s="55"/>
      <c r="R36" s="55"/>
      <c r="S36" s="55"/>
      <c r="T36" s="55"/>
    </row>
    <row r="37" spans="1:20" ht="35.15" customHeight="1">
      <c r="A37" s="50">
        <v>35</v>
      </c>
      <c r="B37" s="51" t="s">
        <v>242</v>
      </c>
      <c r="C37" s="50" t="s">
        <v>116</v>
      </c>
      <c r="D37" s="50" t="s">
        <v>84</v>
      </c>
      <c r="E37" s="113" t="s">
        <v>228</v>
      </c>
      <c r="F37" s="113">
        <v>1</v>
      </c>
      <c r="G37" s="113" t="s">
        <v>228</v>
      </c>
      <c r="H37" s="113">
        <v>1</v>
      </c>
      <c r="I37" s="113">
        <v>1</v>
      </c>
      <c r="J37" s="113" t="s">
        <v>228</v>
      </c>
      <c r="K37" s="113" t="s">
        <v>228</v>
      </c>
      <c r="L37" s="113">
        <v>1</v>
      </c>
      <c r="M37" s="113">
        <v>0.75</v>
      </c>
      <c r="N37" s="113" t="s">
        <v>228</v>
      </c>
      <c r="O37" s="113" t="s">
        <v>228</v>
      </c>
      <c r="P37" s="113" t="s">
        <v>228</v>
      </c>
      <c r="Q37" s="55"/>
      <c r="R37" s="55"/>
      <c r="S37" s="55"/>
      <c r="T37" s="55"/>
    </row>
    <row r="38" spans="1:20" ht="35.15" customHeight="1">
      <c r="A38" s="50">
        <v>36</v>
      </c>
      <c r="B38" s="51" t="s">
        <v>243</v>
      </c>
      <c r="C38" s="50" t="s">
        <v>116</v>
      </c>
      <c r="D38" s="50" t="s">
        <v>120</v>
      </c>
      <c r="E38" s="113" t="s">
        <v>228</v>
      </c>
      <c r="F38" s="113">
        <v>1</v>
      </c>
      <c r="G38" s="113">
        <v>1</v>
      </c>
      <c r="H38" s="113" t="s">
        <v>228</v>
      </c>
      <c r="I38" s="113">
        <v>1</v>
      </c>
      <c r="J38" s="113">
        <v>1</v>
      </c>
      <c r="K38" s="113">
        <v>1</v>
      </c>
      <c r="L38" s="113">
        <v>1</v>
      </c>
      <c r="M38" s="113">
        <v>0.75</v>
      </c>
      <c r="N38" s="113" t="s">
        <v>228</v>
      </c>
      <c r="O38" s="113" t="s">
        <v>228</v>
      </c>
      <c r="P38" s="113" t="s">
        <v>228</v>
      </c>
      <c r="Q38" s="55"/>
      <c r="R38" s="55"/>
      <c r="S38" s="55"/>
      <c r="T38" s="55"/>
    </row>
    <row r="39" spans="1:20" ht="35.15" customHeight="1">
      <c r="A39" s="50">
        <v>37</v>
      </c>
      <c r="B39" s="51" t="s">
        <v>121</v>
      </c>
      <c r="C39" s="50" t="s">
        <v>116</v>
      </c>
      <c r="D39" s="50" t="s">
        <v>112</v>
      </c>
      <c r="E39" s="113" t="s">
        <v>228</v>
      </c>
      <c r="F39" s="113">
        <v>1</v>
      </c>
      <c r="G39" s="113" t="s">
        <v>228</v>
      </c>
      <c r="H39" s="113" t="s">
        <v>228</v>
      </c>
      <c r="I39" s="113">
        <v>1</v>
      </c>
      <c r="J39" s="113">
        <v>1</v>
      </c>
      <c r="K39" s="113">
        <v>1</v>
      </c>
      <c r="L39" s="113">
        <v>1</v>
      </c>
      <c r="M39" s="113">
        <v>0.75</v>
      </c>
      <c r="N39" s="113" t="s">
        <v>228</v>
      </c>
      <c r="O39" s="113" t="s">
        <v>228</v>
      </c>
      <c r="P39" s="113" t="s">
        <v>228</v>
      </c>
      <c r="Q39" s="52"/>
      <c r="R39" s="52"/>
      <c r="S39" s="52"/>
      <c r="T39" s="52"/>
    </row>
    <row r="40" spans="1:20" ht="35.15" customHeight="1">
      <c r="A40" s="50">
        <v>38</v>
      </c>
      <c r="B40" s="51" t="s">
        <v>244</v>
      </c>
      <c r="C40" s="50" t="s">
        <v>123</v>
      </c>
      <c r="D40" s="50" t="s">
        <v>54</v>
      </c>
      <c r="E40" s="113">
        <v>1</v>
      </c>
      <c r="F40" s="113">
        <v>1</v>
      </c>
      <c r="G40" s="113">
        <v>1</v>
      </c>
      <c r="H40" s="113">
        <v>1</v>
      </c>
      <c r="I40" s="113">
        <v>1</v>
      </c>
      <c r="J40" s="113">
        <v>1</v>
      </c>
      <c r="K40" s="113">
        <v>1</v>
      </c>
      <c r="L40" s="113">
        <v>1</v>
      </c>
      <c r="M40" s="113">
        <v>0.75</v>
      </c>
      <c r="N40" s="113">
        <v>1</v>
      </c>
      <c r="O40" s="113">
        <v>1</v>
      </c>
      <c r="P40" s="113" t="s">
        <v>228</v>
      </c>
      <c r="Q40" s="52"/>
      <c r="R40" s="52"/>
      <c r="S40" s="52"/>
      <c r="T40" s="52"/>
    </row>
    <row r="41" spans="1:20" ht="35.15" customHeight="1">
      <c r="A41" s="50">
        <v>39</v>
      </c>
      <c r="B41" s="51" t="s">
        <v>245</v>
      </c>
      <c r="C41" s="50" t="s">
        <v>123</v>
      </c>
      <c r="D41" s="50" t="s">
        <v>56</v>
      </c>
      <c r="E41" s="113" t="s">
        <v>228</v>
      </c>
      <c r="F41" s="113" t="s">
        <v>228</v>
      </c>
      <c r="G41" s="113">
        <v>1</v>
      </c>
      <c r="H41" s="113">
        <v>1</v>
      </c>
      <c r="I41" s="113">
        <v>1</v>
      </c>
      <c r="J41" s="113">
        <v>1</v>
      </c>
      <c r="K41" s="113">
        <v>1</v>
      </c>
      <c r="L41" s="113">
        <v>1</v>
      </c>
      <c r="M41" s="113">
        <v>0.75</v>
      </c>
      <c r="N41" s="113" t="s">
        <v>228</v>
      </c>
      <c r="O41" s="113" t="s">
        <v>228</v>
      </c>
      <c r="P41" s="113" t="s">
        <v>228</v>
      </c>
      <c r="Q41" s="52"/>
      <c r="R41" s="52"/>
      <c r="S41" s="52"/>
      <c r="T41" s="52"/>
    </row>
    <row r="42" spans="1:20" ht="35.15" customHeight="1">
      <c r="A42" s="50">
        <v>40</v>
      </c>
      <c r="B42" s="51" t="s">
        <v>246</v>
      </c>
      <c r="C42" s="50" t="s">
        <v>123</v>
      </c>
      <c r="D42" s="50" t="s">
        <v>58</v>
      </c>
      <c r="E42" s="113">
        <v>1</v>
      </c>
      <c r="F42" s="113">
        <v>1</v>
      </c>
      <c r="G42" s="113">
        <v>1</v>
      </c>
      <c r="H42" s="113">
        <v>1</v>
      </c>
      <c r="I42" s="113">
        <v>1</v>
      </c>
      <c r="J42" s="113">
        <v>1</v>
      </c>
      <c r="K42" s="113">
        <v>1</v>
      </c>
      <c r="L42" s="113">
        <v>1</v>
      </c>
      <c r="M42" s="113">
        <v>0.75</v>
      </c>
      <c r="N42" s="113" t="s">
        <v>228</v>
      </c>
      <c r="O42" s="113">
        <v>1</v>
      </c>
      <c r="P42" s="113" t="s">
        <v>228</v>
      </c>
      <c r="Q42" s="52"/>
      <c r="R42" s="52"/>
      <c r="S42" s="52"/>
      <c r="T42" s="52"/>
    </row>
    <row r="43" spans="1:20" ht="35.15" customHeight="1">
      <c r="A43" s="50">
        <v>41</v>
      </c>
      <c r="B43" s="54" t="s">
        <v>247</v>
      </c>
      <c r="C43" s="50" t="s">
        <v>123</v>
      </c>
      <c r="D43" s="50" t="s">
        <v>60</v>
      </c>
      <c r="E43" s="113" t="s">
        <v>228</v>
      </c>
      <c r="F43" s="113" t="s">
        <v>228</v>
      </c>
      <c r="G43" s="113">
        <v>1</v>
      </c>
      <c r="H43" s="113">
        <v>1</v>
      </c>
      <c r="I43" s="113">
        <v>1</v>
      </c>
      <c r="J43" s="113">
        <v>1</v>
      </c>
      <c r="K43" s="113" t="s">
        <v>228</v>
      </c>
      <c r="L43" s="113">
        <v>1</v>
      </c>
      <c r="M43" s="113">
        <v>1</v>
      </c>
      <c r="N43" s="113" t="s">
        <v>228</v>
      </c>
      <c r="O43" s="113">
        <v>1</v>
      </c>
      <c r="P43" s="113" t="s">
        <v>228</v>
      </c>
      <c r="Q43" s="52"/>
      <c r="R43" s="52"/>
      <c r="S43" s="52"/>
      <c r="T43" s="52"/>
    </row>
    <row r="44" spans="1:20" ht="35.15" customHeight="1">
      <c r="A44" s="50">
        <v>42</v>
      </c>
      <c r="B44" s="51" t="s">
        <v>127</v>
      </c>
      <c r="C44" s="50" t="s">
        <v>123</v>
      </c>
      <c r="D44" s="50" t="s">
        <v>62</v>
      </c>
      <c r="E44" s="113" t="s">
        <v>228</v>
      </c>
      <c r="F44" s="113">
        <v>1</v>
      </c>
      <c r="G44" s="113" t="s">
        <v>228</v>
      </c>
      <c r="H44" s="113">
        <v>1</v>
      </c>
      <c r="I44" s="113" t="s">
        <v>228</v>
      </c>
      <c r="J44" s="113">
        <v>1</v>
      </c>
      <c r="K44" s="113">
        <v>1</v>
      </c>
      <c r="L44" s="113">
        <v>1</v>
      </c>
      <c r="M44" s="113">
        <v>0.75</v>
      </c>
      <c r="N44" s="113">
        <v>1</v>
      </c>
      <c r="O44" s="113" t="s">
        <v>228</v>
      </c>
      <c r="P44" s="113" t="s">
        <v>228</v>
      </c>
      <c r="Q44" s="52"/>
      <c r="R44" s="52"/>
      <c r="S44" s="52"/>
      <c r="T44" s="52"/>
    </row>
    <row r="45" spans="1:20" ht="35.15" customHeight="1">
      <c r="A45" s="50">
        <v>43</v>
      </c>
      <c r="B45" s="51" t="s">
        <v>128</v>
      </c>
      <c r="C45" s="50" t="s">
        <v>123</v>
      </c>
      <c r="D45" s="50" t="s">
        <v>64</v>
      </c>
      <c r="E45" s="113">
        <v>1</v>
      </c>
      <c r="F45" s="113">
        <v>1</v>
      </c>
      <c r="G45" s="113">
        <v>1</v>
      </c>
      <c r="H45" s="113">
        <v>1</v>
      </c>
      <c r="I45" s="113">
        <v>1</v>
      </c>
      <c r="J45" s="113">
        <v>1</v>
      </c>
      <c r="K45" s="113">
        <v>1</v>
      </c>
      <c r="L45" s="113">
        <v>1</v>
      </c>
      <c r="M45" s="113">
        <v>0.75</v>
      </c>
      <c r="N45" s="113" t="s">
        <v>228</v>
      </c>
      <c r="O45" s="113">
        <v>1</v>
      </c>
      <c r="P45" s="113" t="s">
        <v>228</v>
      </c>
      <c r="Q45" s="52"/>
      <c r="R45" s="52"/>
      <c r="S45" s="52"/>
      <c r="T45" s="52"/>
    </row>
    <row r="46" spans="1:20" ht="35.15" customHeight="1">
      <c r="A46" s="50">
        <v>44</v>
      </c>
      <c r="B46" s="54" t="s">
        <v>248</v>
      </c>
      <c r="C46" s="50" t="s">
        <v>123</v>
      </c>
      <c r="D46" s="50" t="s">
        <v>66</v>
      </c>
      <c r="E46" s="113" t="s">
        <v>228</v>
      </c>
      <c r="F46" s="113" t="s">
        <v>228</v>
      </c>
      <c r="G46" s="113" t="s">
        <v>228</v>
      </c>
      <c r="H46" s="113" t="s">
        <v>228</v>
      </c>
      <c r="I46" s="113" t="s">
        <v>228</v>
      </c>
      <c r="J46" s="113">
        <v>1</v>
      </c>
      <c r="K46" s="113">
        <v>1</v>
      </c>
      <c r="L46" s="113">
        <v>1</v>
      </c>
      <c r="M46" s="113">
        <v>1</v>
      </c>
      <c r="N46" s="113" t="s">
        <v>228</v>
      </c>
      <c r="O46" s="113" t="s">
        <v>228</v>
      </c>
      <c r="P46" s="113" t="s">
        <v>228</v>
      </c>
      <c r="Q46" s="52"/>
      <c r="R46" s="52"/>
      <c r="S46" s="52"/>
      <c r="T46" s="52"/>
    </row>
    <row r="47" spans="1:20" ht="35.15" customHeight="1">
      <c r="A47" s="50">
        <v>45</v>
      </c>
      <c r="B47" s="51" t="s">
        <v>130</v>
      </c>
      <c r="C47" s="50" t="s">
        <v>123</v>
      </c>
      <c r="D47" s="50" t="s">
        <v>68</v>
      </c>
      <c r="E47" s="113">
        <v>1</v>
      </c>
      <c r="F47" s="113" t="s">
        <v>228</v>
      </c>
      <c r="G47" s="113" t="s">
        <v>228</v>
      </c>
      <c r="H47" s="113">
        <v>1</v>
      </c>
      <c r="I47" s="113">
        <v>1</v>
      </c>
      <c r="J47" s="113">
        <v>1</v>
      </c>
      <c r="K47" s="113">
        <v>1</v>
      </c>
      <c r="L47" s="113">
        <v>1</v>
      </c>
      <c r="M47" s="113">
        <v>1</v>
      </c>
      <c r="N47" s="113" t="s">
        <v>228</v>
      </c>
      <c r="O47" s="113">
        <v>1</v>
      </c>
      <c r="P47" s="113" t="s">
        <v>228</v>
      </c>
      <c r="Q47" s="52"/>
      <c r="R47" s="52"/>
      <c r="S47" s="52"/>
      <c r="T47" s="52"/>
    </row>
    <row r="48" spans="1:20" ht="35.15" customHeight="1">
      <c r="A48" s="50">
        <v>46</v>
      </c>
      <c r="B48" s="51" t="s">
        <v>131</v>
      </c>
      <c r="C48" s="50" t="s">
        <v>123</v>
      </c>
      <c r="D48" s="50" t="s">
        <v>70</v>
      </c>
      <c r="E48" s="113">
        <v>1</v>
      </c>
      <c r="F48" s="113">
        <v>1</v>
      </c>
      <c r="G48" s="113" t="s">
        <v>228</v>
      </c>
      <c r="H48" s="113">
        <v>1</v>
      </c>
      <c r="I48" s="113">
        <v>1</v>
      </c>
      <c r="J48" s="113">
        <v>1</v>
      </c>
      <c r="K48" s="113">
        <v>1</v>
      </c>
      <c r="L48" s="113">
        <v>1</v>
      </c>
      <c r="M48" s="113">
        <v>0.75</v>
      </c>
      <c r="N48" s="113" t="s">
        <v>228</v>
      </c>
      <c r="O48" s="113" t="s">
        <v>228</v>
      </c>
      <c r="P48" s="113" t="s">
        <v>228</v>
      </c>
      <c r="Q48" s="52"/>
      <c r="R48" s="52"/>
      <c r="S48" s="52"/>
      <c r="T48" s="52"/>
    </row>
    <row r="49" spans="1:20" ht="35.15" customHeight="1">
      <c r="A49" s="50">
        <v>47</v>
      </c>
      <c r="B49" s="51" t="s">
        <v>249</v>
      </c>
      <c r="C49" s="50" t="s">
        <v>123</v>
      </c>
      <c r="D49" s="50" t="s">
        <v>72</v>
      </c>
      <c r="E49" s="113">
        <v>1</v>
      </c>
      <c r="F49" s="113" t="s">
        <v>228</v>
      </c>
      <c r="G49" s="113" t="s">
        <v>228</v>
      </c>
      <c r="H49" s="113">
        <v>1</v>
      </c>
      <c r="I49" s="113">
        <v>1</v>
      </c>
      <c r="J49" s="113">
        <v>1</v>
      </c>
      <c r="K49" s="113">
        <v>1</v>
      </c>
      <c r="L49" s="113">
        <v>1</v>
      </c>
      <c r="M49" s="113">
        <v>0.75</v>
      </c>
      <c r="N49" s="113" t="s">
        <v>228</v>
      </c>
      <c r="O49" s="113" t="s">
        <v>228</v>
      </c>
      <c r="P49" s="113" t="s">
        <v>228</v>
      </c>
      <c r="Q49" s="52"/>
      <c r="R49" s="52"/>
      <c r="S49" s="52"/>
      <c r="T49" s="52"/>
    </row>
    <row r="50" spans="1:20" ht="35.15" customHeight="1">
      <c r="A50" s="50">
        <v>48</v>
      </c>
      <c r="B50" s="51" t="s">
        <v>250</v>
      </c>
      <c r="C50" s="50" t="s">
        <v>123</v>
      </c>
      <c r="D50" s="50" t="s">
        <v>74</v>
      </c>
      <c r="E50" s="113">
        <v>1</v>
      </c>
      <c r="F50" s="113" t="s">
        <v>228</v>
      </c>
      <c r="G50" s="113">
        <v>1</v>
      </c>
      <c r="H50" s="113">
        <v>1</v>
      </c>
      <c r="I50" s="113" t="s">
        <v>228</v>
      </c>
      <c r="J50" s="113">
        <v>1</v>
      </c>
      <c r="K50" s="113">
        <v>1</v>
      </c>
      <c r="L50" s="113">
        <v>1</v>
      </c>
      <c r="M50" s="113">
        <v>0.75</v>
      </c>
      <c r="N50" s="113" t="s">
        <v>228</v>
      </c>
      <c r="O50" s="113">
        <v>1</v>
      </c>
      <c r="P50" s="113" t="s">
        <v>228</v>
      </c>
      <c r="Q50" s="52"/>
      <c r="R50" s="52"/>
      <c r="S50" s="52"/>
      <c r="T50" s="52"/>
    </row>
    <row r="51" spans="1:20" ht="35.15" customHeight="1">
      <c r="A51" s="50">
        <v>49</v>
      </c>
      <c r="B51" s="51" t="s">
        <v>134</v>
      </c>
      <c r="C51" s="50" t="s">
        <v>123</v>
      </c>
      <c r="D51" s="50" t="s">
        <v>76</v>
      </c>
      <c r="E51" s="113">
        <v>1</v>
      </c>
      <c r="F51" s="113" t="s">
        <v>228</v>
      </c>
      <c r="G51" s="113" t="s">
        <v>228</v>
      </c>
      <c r="H51" s="113">
        <v>1</v>
      </c>
      <c r="I51" s="113">
        <v>1</v>
      </c>
      <c r="J51" s="113">
        <v>1</v>
      </c>
      <c r="K51" s="113">
        <v>1</v>
      </c>
      <c r="L51" s="113">
        <v>1</v>
      </c>
      <c r="M51" s="113">
        <v>0.75</v>
      </c>
      <c r="N51" s="113" t="s">
        <v>228</v>
      </c>
      <c r="O51" s="113" t="s">
        <v>228</v>
      </c>
      <c r="P51" s="113" t="s">
        <v>228</v>
      </c>
      <c r="Q51" s="52"/>
      <c r="R51" s="52"/>
      <c r="S51" s="52"/>
      <c r="T51" s="52"/>
    </row>
    <row r="52" spans="1:20" ht="35.15" customHeight="1">
      <c r="A52" s="50">
        <v>50</v>
      </c>
      <c r="B52" s="51" t="s">
        <v>251</v>
      </c>
      <c r="C52" s="50" t="s">
        <v>123</v>
      </c>
      <c r="D52" s="50" t="s">
        <v>78</v>
      </c>
      <c r="E52" s="113" t="s">
        <v>228</v>
      </c>
      <c r="F52" s="113" t="s">
        <v>228</v>
      </c>
      <c r="G52" s="113" t="s">
        <v>228</v>
      </c>
      <c r="H52" s="113">
        <v>1</v>
      </c>
      <c r="I52" s="113" t="s">
        <v>228</v>
      </c>
      <c r="J52" s="113" t="s">
        <v>228</v>
      </c>
      <c r="K52" s="113" t="s">
        <v>228</v>
      </c>
      <c r="L52" s="113">
        <v>1</v>
      </c>
      <c r="M52" s="113">
        <v>0.75</v>
      </c>
      <c r="N52" s="113" t="s">
        <v>228</v>
      </c>
      <c r="O52" s="113" t="s">
        <v>228</v>
      </c>
      <c r="P52" s="113" t="s">
        <v>228</v>
      </c>
      <c r="Q52" s="52"/>
      <c r="R52" s="52"/>
      <c r="S52" s="52"/>
      <c r="T52" s="52"/>
    </row>
    <row r="53" spans="1:20" ht="35.15" customHeight="1">
      <c r="A53" s="50">
        <v>51</v>
      </c>
      <c r="B53" s="51" t="s">
        <v>252</v>
      </c>
      <c r="C53" s="50" t="s">
        <v>123</v>
      </c>
      <c r="D53" s="50" t="s">
        <v>80</v>
      </c>
      <c r="E53" s="113">
        <v>1</v>
      </c>
      <c r="F53" s="113">
        <v>1</v>
      </c>
      <c r="G53" s="113" t="s">
        <v>228</v>
      </c>
      <c r="H53" s="113">
        <v>1</v>
      </c>
      <c r="I53" s="113">
        <v>1</v>
      </c>
      <c r="J53" s="113">
        <v>1</v>
      </c>
      <c r="K53" s="113">
        <v>1</v>
      </c>
      <c r="L53" s="113">
        <v>1</v>
      </c>
      <c r="M53" s="113">
        <v>1</v>
      </c>
      <c r="N53" s="113">
        <v>1</v>
      </c>
      <c r="O53" s="113">
        <v>1</v>
      </c>
      <c r="P53" s="113" t="s">
        <v>228</v>
      </c>
      <c r="Q53" s="52"/>
      <c r="R53" s="52"/>
      <c r="S53" s="52"/>
      <c r="T53" s="52"/>
    </row>
    <row r="54" spans="1:20" ht="35.15" customHeight="1">
      <c r="A54" s="50">
        <v>52</v>
      </c>
      <c r="B54" s="51" t="s">
        <v>253</v>
      </c>
      <c r="C54" s="50" t="s">
        <v>123</v>
      </c>
      <c r="D54" s="50" t="s">
        <v>82</v>
      </c>
      <c r="E54" s="113">
        <v>1</v>
      </c>
      <c r="F54" s="113" t="s">
        <v>228</v>
      </c>
      <c r="G54" s="113">
        <v>1</v>
      </c>
      <c r="H54" s="113" t="s">
        <v>228</v>
      </c>
      <c r="I54" s="113">
        <v>1</v>
      </c>
      <c r="J54" s="113">
        <v>1</v>
      </c>
      <c r="K54" s="113">
        <v>1</v>
      </c>
      <c r="L54" s="113">
        <v>1</v>
      </c>
      <c r="M54" s="113">
        <v>0.75</v>
      </c>
      <c r="N54" s="113" t="s">
        <v>228</v>
      </c>
      <c r="O54" s="113">
        <v>1</v>
      </c>
      <c r="P54" s="113" t="s">
        <v>228</v>
      </c>
      <c r="Q54" s="52"/>
      <c r="R54" s="52"/>
      <c r="S54" s="52"/>
      <c r="T54" s="52"/>
    </row>
    <row r="55" spans="1:20" ht="35.15" customHeight="1">
      <c r="A55" s="50">
        <v>53</v>
      </c>
      <c r="B55" s="51" t="s">
        <v>254</v>
      </c>
      <c r="C55" s="50" t="s">
        <v>123</v>
      </c>
      <c r="D55" s="50" t="s">
        <v>84</v>
      </c>
      <c r="E55" s="113">
        <v>1</v>
      </c>
      <c r="F55" s="113">
        <v>1</v>
      </c>
      <c r="G55" s="113" t="s">
        <v>228</v>
      </c>
      <c r="H55" s="113">
        <v>1</v>
      </c>
      <c r="I55" s="113">
        <v>1</v>
      </c>
      <c r="J55" s="113">
        <v>1</v>
      </c>
      <c r="K55" s="113">
        <v>1</v>
      </c>
      <c r="L55" s="113">
        <v>1</v>
      </c>
      <c r="M55" s="113">
        <v>1</v>
      </c>
      <c r="N55" s="113">
        <v>1</v>
      </c>
      <c r="O55" s="113" t="s">
        <v>228</v>
      </c>
      <c r="P55" s="113" t="s">
        <v>228</v>
      </c>
      <c r="Q55" s="52"/>
      <c r="R55" s="52"/>
      <c r="S55" s="52"/>
      <c r="T55" s="52"/>
    </row>
    <row r="56" spans="1:20" ht="35.15" customHeight="1">
      <c r="A56" s="50">
        <v>54</v>
      </c>
      <c r="B56" s="51" t="s">
        <v>255</v>
      </c>
      <c r="C56" s="50" t="s">
        <v>123</v>
      </c>
      <c r="D56" s="50" t="s">
        <v>86</v>
      </c>
      <c r="E56" s="113">
        <v>1</v>
      </c>
      <c r="F56" s="113">
        <v>1</v>
      </c>
      <c r="G56" s="113">
        <v>1</v>
      </c>
      <c r="H56" s="113">
        <v>1</v>
      </c>
      <c r="I56" s="113">
        <v>1</v>
      </c>
      <c r="J56" s="113">
        <v>1</v>
      </c>
      <c r="K56" s="113">
        <v>1</v>
      </c>
      <c r="L56" s="113">
        <v>1</v>
      </c>
      <c r="M56" s="113">
        <v>1</v>
      </c>
      <c r="N56" s="113" t="s">
        <v>228</v>
      </c>
      <c r="O56" s="113">
        <v>1</v>
      </c>
      <c r="P56" s="113" t="s">
        <v>228</v>
      </c>
      <c r="Q56" s="52"/>
      <c r="R56" s="52"/>
      <c r="S56" s="52"/>
      <c r="T56" s="52"/>
    </row>
    <row r="57" spans="1:20" ht="35.15" customHeight="1">
      <c r="A57" s="50">
        <v>55</v>
      </c>
      <c r="B57" s="51" t="s">
        <v>256</v>
      </c>
      <c r="C57" s="50" t="s">
        <v>123</v>
      </c>
      <c r="D57" s="50" t="s">
        <v>88</v>
      </c>
      <c r="E57" s="113">
        <v>1</v>
      </c>
      <c r="F57" s="113" t="s">
        <v>228</v>
      </c>
      <c r="G57" s="113" t="s">
        <v>228</v>
      </c>
      <c r="H57" s="113">
        <v>1</v>
      </c>
      <c r="I57" s="113">
        <v>1</v>
      </c>
      <c r="J57" s="113">
        <v>1</v>
      </c>
      <c r="K57" s="113">
        <v>1</v>
      </c>
      <c r="L57" s="113">
        <v>1</v>
      </c>
      <c r="M57" s="113">
        <v>0.75</v>
      </c>
      <c r="N57" s="113" t="s">
        <v>228</v>
      </c>
      <c r="O57" s="113">
        <v>1</v>
      </c>
      <c r="P57" s="113" t="s">
        <v>228</v>
      </c>
      <c r="Q57" s="52"/>
      <c r="R57" s="52"/>
      <c r="S57" s="52"/>
      <c r="T57" s="52"/>
    </row>
    <row r="58" spans="1:20" ht="35.15" customHeight="1">
      <c r="A58" s="50">
        <v>56</v>
      </c>
      <c r="B58" s="51" t="s">
        <v>141</v>
      </c>
      <c r="C58" s="50" t="s">
        <v>123</v>
      </c>
      <c r="D58" s="50" t="s">
        <v>90</v>
      </c>
      <c r="E58" s="113" t="s">
        <v>228</v>
      </c>
      <c r="F58" s="113" t="s">
        <v>228</v>
      </c>
      <c r="G58" s="113" t="s">
        <v>228</v>
      </c>
      <c r="H58" s="113" t="s">
        <v>228</v>
      </c>
      <c r="I58" s="113" t="s">
        <v>228</v>
      </c>
      <c r="J58" s="113" t="s">
        <v>228</v>
      </c>
      <c r="K58" s="113" t="s">
        <v>228</v>
      </c>
      <c r="L58" s="113" t="s">
        <v>228</v>
      </c>
      <c r="M58" s="113">
        <v>0.75</v>
      </c>
      <c r="N58" s="113" t="s">
        <v>228</v>
      </c>
      <c r="O58" s="113">
        <v>1</v>
      </c>
      <c r="P58" s="113" t="s">
        <v>228</v>
      </c>
      <c r="Q58" s="52"/>
      <c r="R58" s="52"/>
      <c r="S58" s="52"/>
      <c r="T58" s="52"/>
    </row>
    <row r="59" spans="1:20" ht="35.15" customHeight="1">
      <c r="A59" s="50">
        <v>57</v>
      </c>
      <c r="B59" s="51" t="s">
        <v>257</v>
      </c>
      <c r="C59" s="50" t="s">
        <v>123</v>
      </c>
      <c r="D59" s="50" t="s">
        <v>120</v>
      </c>
      <c r="E59" s="113" t="s">
        <v>228</v>
      </c>
      <c r="F59" s="113" t="s">
        <v>228</v>
      </c>
      <c r="G59" s="113" t="s">
        <v>228</v>
      </c>
      <c r="H59" s="113">
        <v>1</v>
      </c>
      <c r="I59" s="113">
        <v>1</v>
      </c>
      <c r="J59" s="113">
        <v>1</v>
      </c>
      <c r="K59" s="113">
        <v>1</v>
      </c>
      <c r="L59" s="113">
        <v>1</v>
      </c>
      <c r="M59" s="113">
        <v>1</v>
      </c>
      <c r="N59" s="113" t="s">
        <v>228</v>
      </c>
      <c r="O59" s="113" t="s">
        <v>228</v>
      </c>
      <c r="P59" s="113" t="s">
        <v>228</v>
      </c>
      <c r="Q59" s="52"/>
      <c r="R59" s="52"/>
      <c r="S59" s="52"/>
      <c r="T59" s="52"/>
    </row>
    <row r="60" spans="1:20" ht="35.15" customHeight="1">
      <c r="A60" s="50">
        <v>58</v>
      </c>
      <c r="B60" s="51" t="s">
        <v>258</v>
      </c>
      <c r="C60" s="50" t="s">
        <v>123</v>
      </c>
      <c r="D60" s="50" t="s">
        <v>92</v>
      </c>
      <c r="E60" s="113" t="s">
        <v>228</v>
      </c>
      <c r="F60" s="113" t="s">
        <v>228</v>
      </c>
      <c r="G60" s="113" t="s">
        <v>228</v>
      </c>
      <c r="H60" s="113" t="s">
        <v>228</v>
      </c>
      <c r="I60" s="113">
        <v>1</v>
      </c>
      <c r="J60" s="113">
        <v>1</v>
      </c>
      <c r="K60" s="113">
        <v>1</v>
      </c>
      <c r="L60" s="113">
        <v>1</v>
      </c>
      <c r="M60" s="113">
        <v>0.75</v>
      </c>
      <c r="N60" s="113" t="s">
        <v>228</v>
      </c>
      <c r="O60" s="113" t="s">
        <v>228</v>
      </c>
      <c r="P60" s="113" t="s">
        <v>228</v>
      </c>
      <c r="Q60" s="52"/>
      <c r="R60" s="52"/>
      <c r="S60" s="52"/>
      <c r="T60" s="52"/>
    </row>
    <row r="61" spans="1:20" ht="35.15" customHeight="1">
      <c r="A61" s="50">
        <v>59</v>
      </c>
      <c r="B61" s="51" t="s">
        <v>143</v>
      </c>
      <c r="C61" s="50" t="s">
        <v>123</v>
      </c>
      <c r="D61" s="50" t="s">
        <v>94</v>
      </c>
      <c r="E61" s="113" t="s">
        <v>228</v>
      </c>
      <c r="F61" s="113">
        <v>1</v>
      </c>
      <c r="G61" s="113" t="s">
        <v>228</v>
      </c>
      <c r="H61" s="113">
        <v>1</v>
      </c>
      <c r="I61" s="113">
        <v>1</v>
      </c>
      <c r="J61" s="113">
        <v>1</v>
      </c>
      <c r="K61" s="113">
        <v>1</v>
      </c>
      <c r="L61" s="113">
        <v>1</v>
      </c>
      <c r="M61" s="113">
        <v>1</v>
      </c>
      <c r="N61" s="113" t="s">
        <v>228</v>
      </c>
      <c r="O61" s="113" t="s">
        <v>228</v>
      </c>
      <c r="P61" s="113" t="s">
        <v>228</v>
      </c>
      <c r="Q61" s="52"/>
      <c r="R61" s="52"/>
      <c r="S61" s="52"/>
      <c r="T61" s="52"/>
    </row>
    <row r="62" spans="1:20" ht="35.15" customHeight="1">
      <c r="A62" s="50">
        <v>60</v>
      </c>
      <c r="B62" s="51" t="s">
        <v>144</v>
      </c>
      <c r="C62" s="50" t="s">
        <v>123</v>
      </c>
      <c r="D62" s="50" t="s">
        <v>96</v>
      </c>
      <c r="E62" s="113" t="s">
        <v>228</v>
      </c>
      <c r="F62" s="113">
        <v>1</v>
      </c>
      <c r="G62" s="113" t="s">
        <v>228</v>
      </c>
      <c r="H62" s="113">
        <v>1</v>
      </c>
      <c r="I62" s="113">
        <v>1</v>
      </c>
      <c r="J62" s="113">
        <v>1</v>
      </c>
      <c r="K62" s="113">
        <v>1</v>
      </c>
      <c r="L62" s="113">
        <v>1</v>
      </c>
      <c r="M62" s="113">
        <v>1</v>
      </c>
      <c r="N62" s="113" t="s">
        <v>228</v>
      </c>
      <c r="O62" s="113" t="s">
        <v>228</v>
      </c>
      <c r="P62" s="113" t="s">
        <v>228</v>
      </c>
      <c r="Q62" s="52"/>
      <c r="R62" s="52"/>
      <c r="S62" s="52"/>
      <c r="T62" s="52"/>
    </row>
    <row r="63" spans="1:20" ht="35.15" customHeight="1">
      <c r="A63" s="50">
        <v>61</v>
      </c>
      <c r="B63" s="51" t="s">
        <v>145</v>
      </c>
      <c r="C63" s="50" t="s">
        <v>123</v>
      </c>
      <c r="D63" s="50" t="s">
        <v>97</v>
      </c>
      <c r="E63" s="113">
        <v>1</v>
      </c>
      <c r="F63" s="113">
        <v>1</v>
      </c>
      <c r="G63" s="113" t="s">
        <v>228</v>
      </c>
      <c r="H63" s="113">
        <v>1</v>
      </c>
      <c r="I63" s="113">
        <v>1</v>
      </c>
      <c r="J63" s="113">
        <v>1</v>
      </c>
      <c r="K63" s="113">
        <v>1</v>
      </c>
      <c r="L63" s="113">
        <v>1</v>
      </c>
      <c r="M63" s="113">
        <v>0.75</v>
      </c>
      <c r="N63" s="113" t="s">
        <v>228</v>
      </c>
      <c r="O63" s="113" t="s">
        <v>228</v>
      </c>
      <c r="P63" s="113" t="s">
        <v>228</v>
      </c>
      <c r="Q63" s="52"/>
      <c r="R63" s="52"/>
      <c r="S63" s="52"/>
      <c r="T63" s="52"/>
    </row>
    <row r="64" spans="1:20" ht="35.15" customHeight="1">
      <c r="A64" s="50">
        <v>62</v>
      </c>
      <c r="B64" s="51" t="s">
        <v>259</v>
      </c>
      <c r="C64" s="50" t="s">
        <v>123</v>
      </c>
      <c r="D64" s="50" t="s">
        <v>99</v>
      </c>
      <c r="E64" s="113" t="s">
        <v>228</v>
      </c>
      <c r="F64" s="113" t="s">
        <v>228</v>
      </c>
      <c r="G64" s="113" t="s">
        <v>228</v>
      </c>
      <c r="H64" s="113">
        <v>1</v>
      </c>
      <c r="I64" s="113" t="s">
        <v>228</v>
      </c>
      <c r="J64" s="113">
        <v>1</v>
      </c>
      <c r="K64" s="113">
        <v>1</v>
      </c>
      <c r="L64" s="113">
        <v>1</v>
      </c>
      <c r="M64" s="113">
        <v>0.75</v>
      </c>
      <c r="N64" s="113" t="s">
        <v>228</v>
      </c>
      <c r="O64" s="113" t="s">
        <v>228</v>
      </c>
      <c r="P64" s="113" t="s">
        <v>228</v>
      </c>
      <c r="Q64" s="52"/>
      <c r="R64" s="52"/>
      <c r="S64" s="52"/>
      <c r="T64" s="52"/>
    </row>
    <row r="65" spans="1:20" ht="35.15" customHeight="1">
      <c r="A65" s="50">
        <v>63</v>
      </c>
      <c r="B65" s="51" t="s">
        <v>147</v>
      </c>
      <c r="C65" s="50" t="s">
        <v>123</v>
      </c>
      <c r="D65" s="50" t="s">
        <v>101</v>
      </c>
      <c r="E65" s="113" t="s">
        <v>228</v>
      </c>
      <c r="F65" s="113" t="s">
        <v>228</v>
      </c>
      <c r="G65" s="113" t="s">
        <v>228</v>
      </c>
      <c r="H65" s="113">
        <v>1</v>
      </c>
      <c r="I65" s="113">
        <v>1</v>
      </c>
      <c r="J65" s="113">
        <v>1</v>
      </c>
      <c r="K65" s="113">
        <v>1</v>
      </c>
      <c r="L65" s="113">
        <v>1</v>
      </c>
      <c r="M65" s="113">
        <v>1</v>
      </c>
      <c r="N65" s="113" t="s">
        <v>228</v>
      </c>
      <c r="O65" s="113" t="s">
        <v>228</v>
      </c>
      <c r="P65" s="113" t="s">
        <v>228</v>
      </c>
      <c r="Q65" s="52"/>
      <c r="R65" s="52"/>
      <c r="S65" s="52"/>
      <c r="T65" s="52"/>
    </row>
    <row r="66" spans="1:20" ht="35.15" customHeight="1">
      <c r="A66" s="50">
        <v>64</v>
      </c>
      <c r="B66" s="51" t="s">
        <v>148</v>
      </c>
      <c r="C66" s="50" t="s">
        <v>123</v>
      </c>
      <c r="D66" s="50" t="s">
        <v>103</v>
      </c>
      <c r="E66" s="113" t="s">
        <v>228</v>
      </c>
      <c r="F66" s="113" t="s">
        <v>228</v>
      </c>
      <c r="G66" s="113" t="s">
        <v>228</v>
      </c>
      <c r="H66" s="113">
        <v>1</v>
      </c>
      <c r="I66" s="113">
        <v>1</v>
      </c>
      <c r="J66" s="113">
        <v>1</v>
      </c>
      <c r="K66" s="113">
        <v>1</v>
      </c>
      <c r="L66" s="113">
        <v>1</v>
      </c>
      <c r="M66" s="113">
        <v>0.75</v>
      </c>
      <c r="N66" s="113" t="s">
        <v>228</v>
      </c>
      <c r="O66" s="113" t="s">
        <v>228</v>
      </c>
      <c r="P66" s="113" t="s">
        <v>228</v>
      </c>
      <c r="Q66" s="52"/>
      <c r="R66" s="52"/>
      <c r="S66" s="52"/>
      <c r="T66" s="52"/>
    </row>
    <row r="67" spans="1:20" ht="35.15" customHeight="1">
      <c r="A67" s="50">
        <v>65</v>
      </c>
      <c r="B67" s="51" t="s">
        <v>149</v>
      </c>
      <c r="C67" s="50" t="s">
        <v>123</v>
      </c>
      <c r="D67" s="50" t="s">
        <v>104</v>
      </c>
      <c r="E67" s="113" t="s">
        <v>228</v>
      </c>
      <c r="F67" s="113">
        <v>1</v>
      </c>
      <c r="G67" s="113" t="s">
        <v>228</v>
      </c>
      <c r="H67" s="113">
        <v>1</v>
      </c>
      <c r="I67" s="113">
        <v>1</v>
      </c>
      <c r="J67" s="113">
        <v>1</v>
      </c>
      <c r="K67" s="113">
        <v>1</v>
      </c>
      <c r="L67" s="113">
        <v>1</v>
      </c>
      <c r="M67" s="113">
        <v>0.75</v>
      </c>
      <c r="N67" s="113" t="s">
        <v>228</v>
      </c>
      <c r="O67" s="113" t="s">
        <v>228</v>
      </c>
      <c r="P67" s="113" t="s">
        <v>228</v>
      </c>
      <c r="Q67" s="52"/>
      <c r="R67" s="52"/>
      <c r="S67" s="52"/>
      <c r="T67" s="52"/>
    </row>
    <row r="68" spans="1:20" ht="35.15" customHeight="1">
      <c r="A68" s="50">
        <v>66</v>
      </c>
      <c r="B68" s="51" t="s">
        <v>150</v>
      </c>
      <c r="C68" s="50" t="s">
        <v>123</v>
      </c>
      <c r="D68" s="50" t="s">
        <v>106</v>
      </c>
      <c r="E68" s="113" t="s">
        <v>228</v>
      </c>
      <c r="F68" s="113" t="s">
        <v>228</v>
      </c>
      <c r="G68" s="113" t="s">
        <v>228</v>
      </c>
      <c r="H68" s="113" t="s">
        <v>228</v>
      </c>
      <c r="I68" s="113" t="s">
        <v>228</v>
      </c>
      <c r="J68" s="113" t="s">
        <v>228</v>
      </c>
      <c r="K68" s="113" t="s">
        <v>228</v>
      </c>
      <c r="L68" s="113" t="s">
        <v>228</v>
      </c>
      <c r="M68" s="113">
        <v>0.75</v>
      </c>
      <c r="N68" s="113" t="s">
        <v>228</v>
      </c>
      <c r="O68" s="113" t="s">
        <v>228</v>
      </c>
      <c r="P68" s="113" t="s">
        <v>228</v>
      </c>
      <c r="Q68" s="52"/>
      <c r="R68" s="52"/>
      <c r="S68" s="52"/>
      <c r="T68" s="52"/>
    </row>
    <row r="69" spans="1:20" ht="35.15" customHeight="1">
      <c r="A69" s="50">
        <v>67</v>
      </c>
      <c r="B69" s="51" t="s">
        <v>151</v>
      </c>
      <c r="C69" s="50" t="s">
        <v>123</v>
      </c>
      <c r="D69" s="50" t="s">
        <v>108</v>
      </c>
      <c r="E69" s="113" t="s">
        <v>228</v>
      </c>
      <c r="F69" s="113" t="s">
        <v>228</v>
      </c>
      <c r="G69" s="113" t="s">
        <v>228</v>
      </c>
      <c r="H69" s="113" t="s">
        <v>228</v>
      </c>
      <c r="I69" s="113">
        <v>1</v>
      </c>
      <c r="J69" s="113" t="s">
        <v>228</v>
      </c>
      <c r="K69" s="113" t="s">
        <v>228</v>
      </c>
      <c r="L69" s="113" t="s">
        <v>228</v>
      </c>
      <c r="M69" s="113">
        <v>0.75</v>
      </c>
      <c r="N69" s="113" t="s">
        <v>228</v>
      </c>
      <c r="O69" s="113" t="s">
        <v>228</v>
      </c>
      <c r="P69" s="113" t="s">
        <v>228</v>
      </c>
      <c r="Q69" s="52"/>
      <c r="R69" s="52"/>
      <c r="S69" s="52"/>
      <c r="T69" s="52"/>
    </row>
    <row r="70" spans="1:20" ht="35.15" customHeight="1">
      <c r="A70" s="50">
        <v>68</v>
      </c>
      <c r="B70" s="51" t="s">
        <v>260</v>
      </c>
      <c r="C70" s="50" t="s">
        <v>123</v>
      </c>
      <c r="D70" s="50" t="s">
        <v>110</v>
      </c>
      <c r="E70" s="113" t="s">
        <v>228</v>
      </c>
      <c r="F70" s="113" t="s">
        <v>228</v>
      </c>
      <c r="G70" s="113" t="s">
        <v>228</v>
      </c>
      <c r="H70" s="113">
        <v>1</v>
      </c>
      <c r="I70" s="113">
        <v>1</v>
      </c>
      <c r="J70" s="113">
        <v>1</v>
      </c>
      <c r="K70" s="113" t="s">
        <v>228</v>
      </c>
      <c r="L70" s="113">
        <v>1</v>
      </c>
      <c r="M70" s="113">
        <v>0.75</v>
      </c>
      <c r="N70" s="113" t="s">
        <v>228</v>
      </c>
      <c r="O70" s="113" t="s">
        <v>228</v>
      </c>
      <c r="P70" s="113" t="s">
        <v>228</v>
      </c>
      <c r="Q70" s="52"/>
      <c r="R70" s="52"/>
      <c r="S70" s="52"/>
      <c r="T70" s="52"/>
    </row>
    <row r="71" spans="1:20" ht="35.15" customHeight="1">
      <c r="A71" s="50">
        <v>69</v>
      </c>
      <c r="B71" s="51" t="s">
        <v>261</v>
      </c>
      <c r="C71" s="50" t="s">
        <v>123</v>
      </c>
      <c r="D71" s="50" t="s">
        <v>112</v>
      </c>
      <c r="E71" s="113" t="s">
        <v>228</v>
      </c>
      <c r="F71" s="113" t="s">
        <v>228</v>
      </c>
      <c r="G71" s="113" t="s">
        <v>228</v>
      </c>
      <c r="H71" s="113">
        <v>1</v>
      </c>
      <c r="I71" s="113" t="s">
        <v>228</v>
      </c>
      <c r="J71" s="113">
        <v>1</v>
      </c>
      <c r="K71" s="113">
        <v>1</v>
      </c>
      <c r="L71" s="113">
        <v>1</v>
      </c>
      <c r="M71" s="113">
        <v>0.75</v>
      </c>
      <c r="N71" s="113" t="s">
        <v>228</v>
      </c>
      <c r="O71" s="113" t="s">
        <v>228</v>
      </c>
      <c r="P71" s="113" t="s">
        <v>228</v>
      </c>
      <c r="Q71" s="52"/>
      <c r="R71" s="52"/>
      <c r="S71" s="52"/>
      <c r="T71" s="52"/>
    </row>
    <row r="72" spans="1:20" ht="35.15" customHeight="1">
      <c r="A72" s="50">
        <v>70</v>
      </c>
      <c r="B72" s="51" t="s">
        <v>262</v>
      </c>
      <c r="C72" s="50" t="s">
        <v>123</v>
      </c>
      <c r="D72" s="50" t="s">
        <v>114</v>
      </c>
      <c r="E72" s="113" t="s">
        <v>228</v>
      </c>
      <c r="F72" s="113" t="s">
        <v>228</v>
      </c>
      <c r="G72" s="113" t="s">
        <v>228</v>
      </c>
      <c r="H72" s="113" t="s">
        <v>228</v>
      </c>
      <c r="I72" s="113" t="s">
        <v>228</v>
      </c>
      <c r="J72" s="113">
        <v>1</v>
      </c>
      <c r="K72" s="113">
        <v>1</v>
      </c>
      <c r="L72" s="113">
        <v>1</v>
      </c>
      <c r="M72" s="113" t="s">
        <v>228</v>
      </c>
      <c r="N72" s="113" t="s">
        <v>228</v>
      </c>
      <c r="O72" s="113" t="s">
        <v>228</v>
      </c>
      <c r="P72" s="113" t="s">
        <v>228</v>
      </c>
      <c r="Q72" s="52"/>
      <c r="R72" s="52"/>
      <c r="S72" s="52"/>
      <c r="T72" s="52"/>
    </row>
    <row r="73" spans="1:20" ht="35.15" customHeight="1">
      <c r="A73" s="50">
        <v>71</v>
      </c>
      <c r="B73" s="51" t="s">
        <v>154</v>
      </c>
      <c r="C73" s="50" t="s">
        <v>155</v>
      </c>
      <c r="D73" s="50" t="s">
        <v>54</v>
      </c>
      <c r="E73" s="113" t="s">
        <v>228</v>
      </c>
      <c r="F73" s="113" t="s">
        <v>228</v>
      </c>
      <c r="G73" s="113" t="s">
        <v>228</v>
      </c>
      <c r="H73" s="113" t="s">
        <v>228</v>
      </c>
      <c r="I73" s="113" t="s">
        <v>228</v>
      </c>
      <c r="J73" s="113" t="s">
        <v>228</v>
      </c>
      <c r="K73" s="113" t="s">
        <v>228</v>
      </c>
      <c r="L73" s="113" t="s">
        <v>228</v>
      </c>
      <c r="M73" s="113" t="s">
        <v>228</v>
      </c>
      <c r="N73" s="113" t="s">
        <v>228</v>
      </c>
      <c r="O73" s="113" t="s">
        <v>228</v>
      </c>
      <c r="P73" s="113" t="s">
        <v>228</v>
      </c>
      <c r="Q73" s="52"/>
      <c r="R73" s="52"/>
      <c r="S73" s="52"/>
      <c r="T73" s="52"/>
    </row>
    <row r="74" spans="1:20" ht="35.15" customHeight="1">
      <c r="A74" s="50">
        <v>72</v>
      </c>
      <c r="B74" s="51" t="s">
        <v>263</v>
      </c>
      <c r="C74" s="50" t="s">
        <v>155</v>
      </c>
      <c r="D74" s="50" t="s">
        <v>76</v>
      </c>
      <c r="E74" s="113" t="s">
        <v>228</v>
      </c>
      <c r="F74" s="113" t="s">
        <v>228</v>
      </c>
      <c r="G74" s="113" t="s">
        <v>228</v>
      </c>
      <c r="H74" s="113" t="s">
        <v>228</v>
      </c>
      <c r="I74" s="113">
        <v>1</v>
      </c>
      <c r="J74" s="113" t="s">
        <v>228</v>
      </c>
      <c r="K74" s="113" t="s">
        <v>228</v>
      </c>
      <c r="L74" s="113" t="s">
        <v>228</v>
      </c>
      <c r="M74" s="113">
        <v>0.75</v>
      </c>
      <c r="N74" s="113" t="s">
        <v>228</v>
      </c>
      <c r="O74" s="113" t="s">
        <v>228</v>
      </c>
      <c r="P74" s="113" t="s">
        <v>228</v>
      </c>
      <c r="Q74" s="52"/>
      <c r="R74" s="52"/>
      <c r="S74" s="52"/>
      <c r="T74" s="52"/>
    </row>
    <row r="75" spans="1:20" ht="35.15" customHeight="1">
      <c r="A75" s="50">
        <v>73</v>
      </c>
      <c r="B75" s="51" t="s">
        <v>157</v>
      </c>
      <c r="C75" s="50" t="s">
        <v>155</v>
      </c>
      <c r="D75" s="50" t="s">
        <v>80</v>
      </c>
      <c r="E75" s="113" t="s">
        <v>228</v>
      </c>
      <c r="F75" s="113" t="s">
        <v>228</v>
      </c>
      <c r="G75" s="113" t="s">
        <v>228</v>
      </c>
      <c r="H75" s="113" t="s">
        <v>228</v>
      </c>
      <c r="I75" s="113" t="s">
        <v>228</v>
      </c>
      <c r="J75" s="113" t="s">
        <v>228</v>
      </c>
      <c r="K75" s="113" t="s">
        <v>228</v>
      </c>
      <c r="L75" s="113" t="s">
        <v>228</v>
      </c>
      <c r="M75" s="113" t="s">
        <v>228</v>
      </c>
      <c r="N75" s="113" t="s">
        <v>228</v>
      </c>
      <c r="O75" s="113" t="s">
        <v>228</v>
      </c>
      <c r="P75" s="113" t="s">
        <v>228</v>
      </c>
      <c r="Q75" s="52"/>
      <c r="R75" s="52"/>
      <c r="S75" s="52"/>
      <c r="T75" s="52"/>
    </row>
    <row r="76" spans="1:20" ht="35.15" customHeight="1">
      <c r="A76" s="50">
        <v>74</v>
      </c>
      <c r="B76" s="51" t="s">
        <v>158</v>
      </c>
      <c r="C76" s="50" t="s">
        <v>155</v>
      </c>
      <c r="D76" s="50" t="s">
        <v>84</v>
      </c>
      <c r="E76" s="113" t="s">
        <v>228</v>
      </c>
      <c r="F76" s="113" t="s">
        <v>228</v>
      </c>
      <c r="G76" s="113">
        <v>1</v>
      </c>
      <c r="H76" s="113" t="s">
        <v>228</v>
      </c>
      <c r="I76" s="113">
        <v>1</v>
      </c>
      <c r="J76" s="113" t="s">
        <v>228</v>
      </c>
      <c r="K76" s="113" t="s">
        <v>228</v>
      </c>
      <c r="L76" s="113" t="s">
        <v>228</v>
      </c>
      <c r="M76" s="113" t="s">
        <v>228</v>
      </c>
      <c r="N76" s="113" t="s">
        <v>228</v>
      </c>
      <c r="O76" s="113" t="s">
        <v>228</v>
      </c>
      <c r="P76" s="113" t="s">
        <v>228</v>
      </c>
      <c r="Q76" s="52"/>
      <c r="R76" s="52"/>
      <c r="S76" s="52"/>
      <c r="T76" s="52"/>
    </row>
    <row r="77" spans="1:20" ht="35.15" customHeight="1">
      <c r="A77" s="50">
        <v>75</v>
      </c>
      <c r="B77" s="51" t="s">
        <v>264</v>
      </c>
      <c r="C77" s="50" t="s">
        <v>155</v>
      </c>
      <c r="D77" s="50" t="s">
        <v>96</v>
      </c>
      <c r="E77" s="113" t="s">
        <v>228</v>
      </c>
      <c r="F77" s="113" t="s">
        <v>228</v>
      </c>
      <c r="G77" s="113">
        <v>1</v>
      </c>
      <c r="H77" s="113" t="s">
        <v>228</v>
      </c>
      <c r="I77" s="113">
        <v>1</v>
      </c>
      <c r="J77" s="113" t="s">
        <v>228</v>
      </c>
      <c r="K77" s="113" t="s">
        <v>228</v>
      </c>
      <c r="L77" s="113" t="s">
        <v>228</v>
      </c>
      <c r="M77" s="113" t="s">
        <v>228</v>
      </c>
      <c r="N77" s="113" t="s">
        <v>228</v>
      </c>
      <c r="O77" s="113" t="s">
        <v>228</v>
      </c>
      <c r="P77" s="113" t="s">
        <v>228</v>
      </c>
      <c r="Q77" s="52"/>
      <c r="R77" s="52"/>
      <c r="S77" s="52"/>
      <c r="T77" s="52"/>
    </row>
    <row r="78" spans="1:20" ht="35.15" customHeight="1">
      <c r="A78" s="50">
        <v>76</v>
      </c>
      <c r="B78" s="51" t="s">
        <v>265</v>
      </c>
      <c r="C78" s="50" t="s">
        <v>155</v>
      </c>
      <c r="D78" s="50" t="s">
        <v>99</v>
      </c>
      <c r="E78" s="113" t="s">
        <v>228</v>
      </c>
      <c r="F78" s="113">
        <v>1</v>
      </c>
      <c r="G78" s="113" t="s">
        <v>228</v>
      </c>
      <c r="H78" s="113" t="s">
        <v>228</v>
      </c>
      <c r="I78" s="113">
        <v>1</v>
      </c>
      <c r="J78" s="113" t="s">
        <v>228</v>
      </c>
      <c r="K78" s="113" t="s">
        <v>228</v>
      </c>
      <c r="L78" s="113" t="s">
        <v>228</v>
      </c>
      <c r="M78" s="113" t="s">
        <v>228</v>
      </c>
      <c r="N78" s="113" t="s">
        <v>228</v>
      </c>
      <c r="O78" s="113" t="s">
        <v>228</v>
      </c>
      <c r="P78" s="113" t="s">
        <v>228</v>
      </c>
      <c r="Q78" s="52"/>
      <c r="R78" s="52"/>
      <c r="S78" s="52"/>
      <c r="T78" s="52"/>
    </row>
    <row r="79" spans="1:20" ht="35.15" customHeight="1">
      <c r="A79" s="50">
        <v>77</v>
      </c>
      <c r="B79" s="51" t="s">
        <v>160</v>
      </c>
      <c r="C79" s="50" t="s">
        <v>155</v>
      </c>
      <c r="D79" s="50" t="s">
        <v>108</v>
      </c>
      <c r="E79" s="113" t="s">
        <v>228</v>
      </c>
      <c r="F79" s="113" t="s">
        <v>228</v>
      </c>
      <c r="G79" s="113" t="s">
        <v>228</v>
      </c>
      <c r="H79" s="113" t="s">
        <v>228</v>
      </c>
      <c r="I79" s="113">
        <v>1</v>
      </c>
      <c r="J79" s="113" t="s">
        <v>228</v>
      </c>
      <c r="K79" s="113" t="s">
        <v>228</v>
      </c>
      <c r="L79" s="113" t="s">
        <v>228</v>
      </c>
      <c r="M79" s="113" t="s">
        <v>228</v>
      </c>
      <c r="N79" s="113" t="s">
        <v>228</v>
      </c>
      <c r="O79" s="113" t="s">
        <v>228</v>
      </c>
      <c r="P79" s="113" t="s">
        <v>228</v>
      </c>
      <c r="Q79" s="52"/>
      <c r="R79" s="52"/>
      <c r="S79" s="52"/>
      <c r="T79" s="52"/>
    </row>
    <row r="80" spans="1:20" ht="35.15" customHeight="1">
      <c r="A80" s="50">
        <v>78</v>
      </c>
      <c r="B80" s="51" t="s">
        <v>266</v>
      </c>
      <c r="C80" s="50" t="s">
        <v>155</v>
      </c>
      <c r="D80" s="50" t="s">
        <v>112</v>
      </c>
      <c r="E80" s="113" t="s">
        <v>228</v>
      </c>
      <c r="F80" s="113" t="s">
        <v>228</v>
      </c>
      <c r="G80" s="113" t="s">
        <v>228</v>
      </c>
      <c r="H80" s="113">
        <v>1</v>
      </c>
      <c r="I80" s="113">
        <v>1</v>
      </c>
      <c r="J80" s="113">
        <v>1</v>
      </c>
      <c r="K80" s="113" t="s">
        <v>228</v>
      </c>
      <c r="L80" s="113" t="s">
        <v>228</v>
      </c>
      <c r="M80" s="113" t="s">
        <v>228</v>
      </c>
      <c r="N80" s="113" t="s">
        <v>228</v>
      </c>
      <c r="O80" s="113" t="s">
        <v>228</v>
      </c>
      <c r="P80" s="113" t="s">
        <v>228</v>
      </c>
      <c r="Q80" s="52"/>
      <c r="R80" s="52"/>
      <c r="S80" s="52"/>
      <c r="T80" s="52"/>
    </row>
    <row r="81" spans="1:20" ht="35.15" customHeight="1">
      <c r="A81" s="50">
        <v>79</v>
      </c>
      <c r="B81" s="51" t="s">
        <v>267</v>
      </c>
      <c r="C81" s="50" t="s">
        <v>163</v>
      </c>
      <c r="D81" s="50" t="s">
        <v>54</v>
      </c>
      <c r="E81" s="113" t="s">
        <v>228</v>
      </c>
      <c r="F81" s="113" t="s">
        <v>228</v>
      </c>
      <c r="G81" s="113">
        <v>1</v>
      </c>
      <c r="H81" s="113">
        <v>1</v>
      </c>
      <c r="I81" s="113" t="s">
        <v>228</v>
      </c>
      <c r="J81" s="113" t="s">
        <v>228</v>
      </c>
      <c r="K81" s="113">
        <v>1</v>
      </c>
      <c r="L81" s="113">
        <v>1</v>
      </c>
      <c r="M81" s="113" t="s">
        <v>228</v>
      </c>
      <c r="N81" s="113" t="s">
        <v>228</v>
      </c>
      <c r="O81" s="113" t="s">
        <v>228</v>
      </c>
      <c r="P81" s="113" t="s">
        <v>228</v>
      </c>
      <c r="Q81" s="52"/>
      <c r="R81" s="52"/>
      <c r="S81" s="52"/>
      <c r="T81" s="52"/>
    </row>
    <row r="82" spans="1:20" ht="35.15" customHeight="1">
      <c r="A82" s="50">
        <v>80</v>
      </c>
      <c r="B82" s="51" t="s">
        <v>268</v>
      </c>
      <c r="C82" s="50" t="s">
        <v>163</v>
      </c>
      <c r="D82" s="50" t="s">
        <v>58</v>
      </c>
      <c r="E82" s="113">
        <v>1</v>
      </c>
      <c r="F82" s="113" t="s">
        <v>228</v>
      </c>
      <c r="G82" s="113" t="s">
        <v>228</v>
      </c>
      <c r="H82" s="113">
        <v>1</v>
      </c>
      <c r="I82" s="113">
        <v>1</v>
      </c>
      <c r="J82" s="113" t="s">
        <v>228</v>
      </c>
      <c r="K82" s="113" t="s">
        <v>228</v>
      </c>
      <c r="L82" s="113" t="s">
        <v>228</v>
      </c>
      <c r="M82" s="113" t="s">
        <v>228</v>
      </c>
      <c r="N82" s="113" t="s">
        <v>228</v>
      </c>
      <c r="O82" s="113" t="s">
        <v>228</v>
      </c>
      <c r="P82" s="113" t="s">
        <v>228</v>
      </c>
      <c r="Q82" s="52"/>
      <c r="R82" s="52"/>
      <c r="S82" s="52"/>
      <c r="T82" s="52"/>
    </row>
    <row r="83" spans="1:20" ht="35.15" customHeight="1">
      <c r="A83" s="50">
        <v>81</v>
      </c>
      <c r="B83" s="51" t="s">
        <v>269</v>
      </c>
      <c r="C83" s="50" t="s">
        <v>163</v>
      </c>
      <c r="D83" s="50" t="s">
        <v>60</v>
      </c>
      <c r="E83" s="113" t="s">
        <v>228</v>
      </c>
      <c r="F83" s="113" t="s">
        <v>228</v>
      </c>
      <c r="G83" s="113" t="s">
        <v>228</v>
      </c>
      <c r="H83" s="113">
        <v>1</v>
      </c>
      <c r="I83" s="113" t="s">
        <v>228</v>
      </c>
      <c r="J83" s="113">
        <v>1</v>
      </c>
      <c r="K83" s="113" t="s">
        <v>228</v>
      </c>
      <c r="L83" s="113" t="s">
        <v>228</v>
      </c>
      <c r="M83" s="113" t="s">
        <v>228</v>
      </c>
      <c r="N83" s="113" t="s">
        <v>228</v>
      </c>
      <c r="O83" s="113" t="s">
        <v>228</v>
      </c>
      <c r="P83" s="113" t="s">
        <v>228</v>
      </c>
      <c r="Q83" s="52"/>
      <c r="R83" s="52"/>
      <c r="S83" s="52"/>
      <c r="T83" s="52"/>
    </row>
    <row r="84" spans="1:20" ht="35.15" customHeight="1">
      <c r="A84" s="50">
        <v>82</v>
      </c>
      <c r="B84" s="51" t="s">
        <v>270</v>
      </c>
      <c r="C84" s="50" t="s">
        <v>163</v>
      </c>
      <c r="D84" s="50" t="s">
        <v>62</v>
      </c>
      <c r="E84" s="113" t="s">
        <v>228</v>
      </c>
      <c r="F84" s="113" t="s">
        <v>228</v>
      </c>
      <c r="G84" s="113" t="s">
        <v>228</v>
      </c>
      <c r="H84" s="113">
        <v>1</v>
      </c>
      <c r="I84" s="113" t="s">
        <v>228</v>
      </c>
      <c r="J84" s="113" t="s">
        <v>228</v>
      </c>
      <c r="K84" s="113" t="s">
        <v>228</v>
      </c>
      <c r="L84" s="113" t="s">
        <v>228</v>
      </c>
      <c r="M84" s="113" t="s">
        <v>228</v>
      </c>
      <c r="N84" s="113" t="s">
        <v>228</v>
      </c>
      <c r="O84" s="113" t="s">
        <v>228</v>
      </c>
      <c r="P84" s="113" t="s">
        <v>228</v>
      </c>
      <c r="Q84" s="52"/>
      <c r="R84" s="52"/>
      <c r="S84" s="52"/>
      <c r="T84" s="52"/>
    </row>
    <row r="85" spans="1:20" ht="35.15" customHeight="1">
      <c r="A85" s="50">
        <v>83</v>
      </c>
      <c r="B85" s="51" t="s">
        <v>271</v>
      </c>
      <c r="C85" s="50" t="s">
        <v>163</v>
      </c>
      <c r="D85" s="50" t="s">
        <v>64</v>
      </c>
      <c r="E85" s="113" t="s">
        <v>228</v>
      </c>
      <c r="F85" s="113" t="s">
        <v>228</v>
      </c>
      <c r="G85" s="113" t="s">
        <v>228</v>
      </c>
      <c r="H85" s="113" t="s">
        <v>228</v>
      </c>
      <c r="I85" s="113">
        <v>1</v>
      </c>
      <c r="J85" s="113">
        <v>1</v>
      </c>
      <c r="K85" s="113" t="s">
        <v>228</v>
      </c>
      <c r="L85" s="113">
        <v>1</v>
      </c>
      <c r="M85" s="113">
        <v>0.5</v>
      </c>
      <c r="N85" s="113" t="s">
        <v>228</v>
      </c>
      <c r="O85" s="113" t="s">
        <v>228</v>
      </c>
      <c r="P85" s="113" t="s">
        <v>228</v>
      </c>
      <c r="Q85" s="52"/>
      <c r="R85" s="52"/>
      <c r="S85" s="52"/>
      <c r="T85" s="52"/>
    </row>
    <row r="86" spans="1:20" ht="35.15" customHeight="1">
      <c r="A86" s="50">
        <v>84</v>
      </c>
      <c r="B86" s="56" t="s">
        <v>272</v>
      </c>
      <c r="C86" s="50" t="s">
        <v>163</v>
      </c>
      <c r="D86" s="50" t="s">
        <v>66</v>
      </c>
      <c r="E86" s="113" t="s">
        <v>228</v>
      </c>
      <c r="F86" s="113">
        <v>1</v>
      </c>
      <c r="G86" s="113" t="s">
        <v>228</v>
      </c>
      <c r="H86" s="113" t="s">
        <v>228</v>
      </c>
      <c r="I86" s="113">
        <v>1</v>
      </c>
      <c r="J86" s="113">
        <v>1</v>
      </c>
      <c r="K86" s="113">
        <v>1</v>
      </c>
      <c r="L86" s="113">
        <v>1</v>
      </c>
      <c r="M86" s="113" t="s">
        <v>228</v>
      </c>
      <c r="N86" s="113" t="s">
        <v>228</v>
      </c>
      <c r="O86" s="113" t="s">
        <v>228</v>
      </c>
      <c r="P86" s="113" t="s">
        <v>228</v>
      </c>
      <c r="Q86" s="52"/>
      <c r="R86" s="52"/>
      <c r="S86" s="52"/>
      <c r="T86" s="52"/>
    </row>
    <row r="87" spans="1:20" ht="35.15" customHeight="1">
      <c r="A87" s="50">
        <v>85</v>
      </c>
      <c r="B87" s="51" t="s">
        <v>169</v>
      </c>
      <c r="C87" s="50" t="s">
        <v>163</v>
      </c>
      <c r="D87" s="50" t="s">
        <v>68</v>
      </c>
      <c r="E87" s="113" t="s">
        <v>228</v>
      </c>
      <c r="F87" s="113">
        <v>1</v>
      </c>
      <c r="G87" s="113" t="s">
        <v>228</v>
      </c>
      <c r="H87" s="113">
        <v>1</v>
      </c>
      <c r="I87" s="113">
        <v>1</v>
      </c>
      <c r="J87" s="113">
        <v>1</v>
      </c>
      <c r="K87" s="113">
        <v>1</v>
      </c>
      <c r="L87" s="113" t="s">
        <v>228</v>
      </c>
      <c r="M87" s="113" t="s">
        <v>228</v>
      </c>
      <c r="N87" s="113" t="s">
        <v>228</v>
      </c>
      <c r="O87" s="113" t="s">
        <v>228</v>
      </c>
      <c r="P87" s="113" t="s">
        <v>228</v>
      </c>
      <c r="Q87" s="52"/>
      <c r="R87" s="52"/>
      <c r="S87" s="52"/>
      <c r="T87" s="52"/>
    </row>
    <row r="88" spans="1:20" ht="35.15" customHeight="1">
      <c r="A88" s="50">
        <v>86</v>
      </c>
      <c r="B88" s="51" t="s">
        <v>273</v>
      </c>
      <c r="C88" s="50" t="s">
        <v>163</v>
      </c>
      <c r="D88" s="50" t="s">
        <v>70</v>
      </c>
      <c r="E88" s="113" t="s">
        <v>228</v>
      </c>
      <c r="F88" s="113" t="s">
        <v>228</v>
      </c>
      <c r="G88" s="113">
        <v>1</v>
      </c>
      <c r="H88" s="113">
        <v>1</v>
      </c>
      <c r="I88" s="113">
        <v>1</v>
      </c>
      <c r="J88" s="113" t="s">
        <v>228</v>
      </c>
      <c r="K88" s="113" t="s">
        <v>228</v>
      </c>
      <c r="L88" s="113" t="s">
        <v>228</v>
      </c>
      <c r="M88" s="113" t="s">
        <v>228</v>
      </c>
      <c r="N88" s="113" t="s">
        <v>228</v>
      </c>
      <c r="O88" s="113" t="s">
        <v>228</v>
      </c>
      <c r="P88" s="113" t="s">
        <v>228</v>
      </c>
      <c r="Q88" s="52"/>
      <c r="R88" s="52"/>
      <c r="S88" s="52"/>
      <c r="T88" s="52"/>
    </row>
    <row r="89" spans="1:20" ht="35.15" customHeight="1">
      <c r="A89" s="50">
        <v>87</v>
      </c>
      <c r="B89" s="51" t="s">
        <v>274</v>
      </c>
      <c r="C89" s="50" t="s">
        <v>163</v>
      </c>
      <c r="D89" s="50" t="s">
        <v>72</v>
      </c>
      <c r="E89" s="113" t="s">
        <v>228</v>
      </c>
      <c r="F89" s="113" t="s">
        <v>228</v>
      </c>
      <c r="G89" s="113" t="s">
        <v>228</v>
      </c>
      <c r="H89" s="113">
        <v>1</v>
      </c>
      <c r="I89" s="113" t="s">
        <v>228</v>
      </c>
      <c r="J89" s="113" t="s">
        <v>228</v>
      </c>
      <c r="K89" s="113" t="s">
        <v>228</v>
      </c>
      <c r="L89" s="113" t="s">
        <v>228</v>
      </c>
      <c r="M89" s="113" t="s">
        <v>228</v>
      </c>
      <c r="N89" s="113" t="s">
        <v>228</v>
      </c>
      <c r="O89" s="113" t="s">
        <v>228</v>
      </c>
      <c r="P89" s="113" t="s">
        <v>228</v>
      </c>
      <c r="Q89" s="52"/>
      <c r="R89" s="52"/>
      <c r="S89" s="52"/>
      <c r="T89" s="52"/>
    </row>
    <row r="90" spans="1:20" ht="35.15" customHeight="1">
      <c r="A90" s="50">
        <v>88</v>
      </c>
      <c r="B90" s="51" t="s">
        <v>275</v>
      </c>
      <c r="C90" s="50" t="s">
        <v>163</v>
      </c>
      <c r="D90" s="50" t="s">
        <v>74</v>
      </c>
      <c r="E90" s="113" t="s">
        <v>228</v>
      </c>
      <c r="F90" s="113" t="s">
        <v>228</v>
      </c>
      <c r="G90" s="113" t="s">
        <v>228</v>
      </c>
      <c r="H90" s="113" t="s">
        <v>228</v>
      </c>
      <c r="I90" s="113" t="s">
        <v>228</v>
      </c>
      <c r="J90" s="113" t="s">
        <v>228</v>
      </c>
      <c r="K90" s="113" t="s">
        <v>228</v>
      </c>
      <c r="L90" s="113" t="s">
        <v>228</v>
      </c>
      <c r="M90" s="113" t="s">
        <v>228</v>
      </c>
      <c r="N90" s="113" t="s">
        <v>228</v>
      </c>
      <c r="O90" s="113" t="s">
        <v>228</v>
      </c>
      <c r="P90" s="113" t="s">
        <v>228</v>
      </c>
      <c r="Q90" s="52"/>
      <c r="R90" s="52"/>
      <c r="S90" s="52"/>
      <c r="T90" s="52"/>
    </row>
    <row r="91" spans="1:20" ht="35.15" customHeight="1">
      <c r="A91" s="50">
        <v>89</v>
      </c>
      <c r="B91" s="51" t="s">
        <v>173</v>
      </c>
      <c r="C91" s="50" t="s">
        <v>163</v>
      </c>
      <c r="D91" s="50" t="s">
        <v>76</v>
      </c>
      <c r="E91" s="113">
        <v>1</v>
      </c>
      <c r="F91" s="113">
        <v>1</v>
      </c>
      <c r="G91" s="113" t="s">
        <v>228</v>
      </c>
      <c r="H91" s="113">
        <v>1</v>
      </c>
      <c r="I91" s="113">
        <v>1</v>
      </c>
      <c r="J91" s="113" t="s">
        <v>228</v>
      </c>
      <c r="K91" s="113">
        <v>1</v>
      </c>
      <c r="L91" s="113">
        <v>1</v>
      </c>
      <c r="M91" s="113" t="s">
        <v>228</v>
      </c>
      <c r="N91" s="113" t="s">
        <v>228</v>
      </c>
      <c r="O91" s="113" t="s">
        <v>228</v>
      </c>
      <c r="P91" s="113" t="s">
        <v>228</v>
      </c>
      <c r="Q91" s="52"/>
      <c r="R91" s="52"/>
      <c r="S91" s="52"/>
      <c r="T91" s="52"/>
    </row>
    <row r="92" spans="1:20" ht="35.15" customHeight="1">
      <c r="A92" s="50">
        <v>90</v>
      </c>
      <c r="B92" s="51" t="s">
        <v>276</v>
      </c>
      <c r="C92" s="50" t="s">
        <v>163</v>
      </c>
      <c r="D92" s="50" t="s">
        <v>78</v>
      </c>
      <c r="E92" s="113" t="s">
        <v>228</v>
      </c>
      <c r="F92" s="113">
        <v>1</v>
      </c>
      <c r="G92" s="113" t="s">
        <v>228</v>
      </c>
      <c r="H92" s="113" t="s">
        <v>228</v>
      </c>
      <c r="I92" s="113" t="s">
        <v>228</v>
      </c>
      <c r="J92" s="113">
        <v>1</v>
      </c>
      <c r="K92" s="113">
        <v>1</v>
      </c>
      <c r="L92" s="113">
        <v>1</v>
      </c>
      <c r="M92" s="113" t="s">
        <v>228</v>
      </c>
      <c r="N92" s="113" t="s">
        <v>228</v>
      </c>
      <c r="O92" s="113" t="s">
        <v>228</v>
      </c>
      <c r="P92" s="113" t="s">
        <v>228</v>
      </c>
      <c r="Q92" s="52"/>
      <c r="R92" s="52"/>
      <c r="S92" s="52"/>
      <c r="T92" s="52"/>
    </row>
    <row r="93" spans="1:20" ht="35.15" customHeight="1">
      <c r="A93" s="50">
        <v>91</v>
      </c>
      <c r="B93" s="51" t="s">
        <v>277</v>
      </c>
      <c r="C93" s="50" t="s">
        <v>163</v>
      </c>
      <c r="D93" s="50" t="s">
        <v>80</v>
      </c>
      <c r="E93" s="113" t="s">
        <v>228</v>
      </c>
      <c r="F93" s="113">
        <v>1</v>
      </c>
      <c r="G93" s="113" t="s">
        <v>228</v>
      </c>
      <c r="H93" s="113">
        <v>1</v>
      </c>
      <c r="I93" s="113">
        <v>1</v>
      </c>
      <c r="J93" s="113">
        <v>1</v>
      </c>
      <c r="K93" s="113">
        <v>1</v>
      </c>
      <c r="L93" s="113" t="s">
        <v>228</v>
      </c>
      <c r="M93" s="113" t="s">
        <v>228</v>
      </c>
      <c r="N93" s="113" t="s">
        <v>228</v>
      </c>
      <c r="O93" s="113" t="s">
        <v>228</v>
      </c>
      <c r="P93" s="113" t="s">
        <v>228</v>
      </c>
      <c r="Q93" s="52"/>
      <c r="R93" s="52"/>
      <c r="S93" s="52"/>
      <c r="T93" s="52"/>
    </row>
    <row r="94" spans="1:20" ht="35.15" customHeight="1">
      <c r="A94" s="50">
        <v>92</v>
      </c>
      <c r="B94" s="51" t="s">
        <v>278</v>
      </c>
      <c r="C94" s="50" t="s">
        <v>163</v>
      </c>
      <c r="D94" s="50" t="s">
        <v>84</v>
      </c>
      <c r="E94" s="113">
        <v>1</v>
      </c>
      <c r="F94" s="113">
        <v>1</v>
      </c>
      <c r="G94" s="113" t="s">
        <v>228</v>
      </c>
      <c r="H94" s="113">
        <v>1</v>
      </c>
      <c r="I94" s="113">
        <v>1</v>
      </c>
      <c r="J94" s="113">
        <v>1</v>
      </c>
      <c r="K94" s="113">
        <v>1</v>
      </c>
      <c r="L94" s="113">
        <v>1</v>
      </c>
      <c r="M94" s="113">
        <v>1</v>
      </c>
      <c r="N94" s="113" t="s">
        <v>228</v>
      </c>
      <c r="O94" s="113" t="s">
        <v>228</v>
      </c>
      <c r="P94" s="113" t="s">
        <v>228</v>
      </c>
      <c r="Q94" s="55"/>
      <c r="R94" s="55"/>
      <c r="S94" s="55"/>
      <c r="T94" s="55"/>
    </row>
    <row r="95" spans="1:20" ht="35.15" customHeight="1">
      <c r="A95" s="50">
        <v>93</v>
      </c>
      <c r="B95" s="51" t="s">
        <v>176</v>
      </c>
      <c r="C95" s="50" t="s">
        <v>163</v>
      </c>
      <c r="D95" s="50" t="s">
        <v>86</v>
      </c>
      <c r="E95" s="113" t="s">
        <v>228</v>
      </c>
      <c r="F95" s="113">
        <v>1</v>
      </c>
      <c r="G95" s="113" t="s">
        <v>228</v>
      </c>
      <c r="H95" s="113">
        <v>1</v>
      </c>
      <c r="I95" s="113" t="s">
        <v>228</v>
      </c>
      <c r="J95" s="113">
        <v>1</v>
      </c>
      <c r="K95" s="113">
        <v>1</v>
      </c>
      <c r="L95" s="113">
        <v>1</v>
      </c>
      <c r="M95" s="113">
        <v>1</v>
      </c>
      <c r="N95" s="113" t="s">
        <v>228</v>
      </c>
      <c r="O95" s="113" t="s">
        <v>228</v>
      </c>
      <c r="P95" s="113" t="s">
        <v>228</v>
      </c>
      <c r="Q95" s="55"/>
      <c r="R95" s="55"/>
      <c r="S95" s="55"/>
      <c r="T95" s="55"/>
    </row>
    <row r="96" spans="1:20" ht="35.15" customHeight="1">
      <c r="A96" s="50">
        <v>94</v>
      </c>
      <c r="B96" s="51" t="s">
        <v>279</v>
      </c>
      <c r="C96" s="50" t="s">
        <v>163</v>
      </c>
      <c r="D96" s="50" t="s">
        <v>88</v>
      </c>
      <c r="E96" s="113">
        <v>1</v>
      </c>
      <c r="F96" s="113" t="s">
        <v>228</v>
      </c>
      <c r="G96" s="113" t="s">
        <v>228</v>
      </c>
      <c r="H96" s="113">
        <v>1</v>
      </c>
      <c r="I96" s="113">
        <v>1</v>
      </c>
      <c r="J96" s="113">
        <v>1</v>
      </c>
      <c r="K96" s="113">
        <v>1</v>
      </c>
      <c r="L96" s="113">
        <v>1</v>
      </c>
      <c r="M96" s="113">
        <v>1</v>
      </c>
      <c r="N96" s="113" t="s">
        <v>228</v>
      </c>
      <c r="O96" s="113" t="s">
        <v>228</v>
      </c>
      <c r="P96" s="113" t="s">
        <v>228</v>
      </c>
      <c r="Q96" s="55"/>
      <c r="R96" s="55"/>
      <c r="S96" s="55"/>
      <c r="T96" s="55"/>
    </row>
    <row r="97" spans="1:20" ht="35.15" customHeight="1">
      <c r="A97" s="50">
        <v>95</v>
      </c>
      <c r="B97" s="51" t="s">
        <v>178</v>
      </c>
      <c r="C97" s="50" t="s">
        <v>163</v>
      </c>
      <c r="D97" s="50" t="s">
        <v>90</v>
      </c>
      <c r="E97" s="113" t="s">
        <v>228</v>
      </c>
      <c r="F97" s="113" t="s">
        <v>228</v>
      </c>
      <c r="G97" s="113" t="s">
        <v>228</v>
      </c>
      <c r="H97" s="113">
        <v>1</v>
      </c>
      <c r="I97" s="113" t="s">
        <v>228</v>
      </c>
      <c r="J97" s="113" t="s">
        <v>228</v>
      </c>
      <c r="K97" s="113" t="s">
        <v>228</v>
      </c>
      <c r="L97" s="113" t="s">
        <v>228</v>
      </c>
      <c r="M97" s="113">
        <v>1</v>
      </c>
      <c r="N97" s="113" t="s">
        <v>228</v>
      </c>
      <c r="O97" s="113" t="s">
        <v>228</v>
      </c>
      <c r="P97" s="113" t="s">
        <v>228</v>
      </c>
      <c r="Q97" s="55"/>
      <c r="R97" s="55"/>
      <c r="S97" s="55"/>
      <c r="T97" s="55"/>
    </row>
    <row r="98" spans="1:20" ht="35.15" customHeight="1">
      <c r="A98" s="50">
        <v>96</v>
      </c>
      <c r="B98" s="54" t="s">
        <v>280</v>
      </c>
      <c r="C98" s="50" t="s">
        <v>163</v>
      </c>
      <c r="D98" s="50" t="s">
        <v>120</v>
      </c>
      <c r="E98" s="113" t="s">
        <v>228</v>
      </c>
      <c r="F98" s="113" t="s">
        <v>228</v>
      </c>
      <c r="G98" s="113" t="s">
        <v>228</v>
      </c>
      <c r="H98" s="113">
        <v>1</v>
      </c>
      <c r="I98" s="113">
        <v>1</v>
      </c>
      <c r="J98" s="113" t="s">
        <v>228</v>
      </c>
      <c r="K98" s="113" t="s">
        <v>228</v>
      </c>
      <c r="L98" s="113" t="s">
        <v>228</v>
      </c>
      <c r="M98" s="113">
        <v>1</v>
      </c>
      <c r="N98" s="113" t="s">
        <v>228</v>
      </c>
      <c r="O98" s="113" t="s">
        <v>228</v>
      </c>
      <c r="P98" s="113" t="s">
        <v>228</v>
      </c>
      <c r="Q98" s="55"/>
      <c r="R98" s="55"/>
      <c r="S98" s="55"/>
      <c r="T98" s="55"/>
    </row>
    <row r="99" spans="1:20" ht="35.15" customHeight="1">
      <c r="A99" s="50">
        <v>97</v>
      </c>
      <c r="B99" s="51" t="s">
        <v>281</v>
      </c>
      <c r="C99" s="50" t="s">
        <v>163</v>
      </c>
      <c r="D99" s="50" t="s">
        <v>92</v>
      </c>
      <c r="E99" s="113" t="s">
        <v>228</v>
      </c>
      <c r="F99" s="113" t="s">
        <v>228</v>
      </c>
      <c r="G99" s="113" t="s">
        <v>228</v>
      </c>
      <c r="H99" s="113">
        <v>1</v>
      </c>
      <c r="I99" s="113" t="s">
        <v>228</v>
      </c>
      <c r="J99" s="113" t="s">
        <v>228</v>
      </c>
      <c r="K99" s="113" t="s">
        <v>228</v>
      </c>
      <c r="L99" s="113" t="s">
        <v>228</v>
      </c>
      <c r="M99" s="113">
        <v>1</v>
      </c>
      <c r="N99" s="113" t="s">
        <v>228</v>
      </c>
      <c r="O99" s="113" t="s">
        <v>228</v>
      </c>
      <c r="P99" s="113" t="s">
        <v>228</v>
      </c>
      <c r="Q99" s="55"/>
      <c r="R99" s="55"/>
      <c r="S99" s="55"/>
      <c r="T99" s="55"/>
    </row>
    <row r="100" spans="1:20" ht="35.15" customHeight="1">
      <c r="A100" s="50">
        <v>98</v>
      </c>
      <c r="B100" s="51" t="s">
        <v>180</v>
      </c>
      <c r="C100" s="50" t="s">
        <v>163</v>
      </c>
      <c r="D100" s="50" t="s">
        <v>94</v>
      </c>
      <c r="E100" s="113" t="s">
        <v>228</v>
      </c>
      <c r="F100" s="113" t="s">
        <v>228</v>
      </c>
      <c r="G100" s="113" t="s">
        <v>228</v>
      </c>
      <c r="H100" s="113">
        <v>1</v>
      </c>
      <c r="I100" s="113" t="s">
        <v>228</v>
      </c>
      <c r="J100" s="113" t="s">
        <v>228</v>
      </c>
      <c r="K100" s="113" t="s">
        <v>228</v>
      </c>
      <c r="L100" s="113" t="s">
        <v>228</v>
      </c>
      <c r="M100" s="113">
        <v>1</v>
      </c>
      <c r="N100" s="113" t="s">
        <v>228</v>
      </c>
      <c r="O100" s="113" t="s">
        <v>228</v>
      </c>
      <c r="P100" s="113" t="s">
        <v>228</v>
      </c>
      <c r="Q100" s="55"/>
      <c r="R100" s="55"/>
      <c r="S100" s="55"/>
      <c r="T100" s="55"/>
    </row>
    <row r="101" spans="1:20" ht="35.15" customHeight="1">
      <c r="A101" s="50">
        <v>99</v>
      </c>
      <c r="B101" s="51" t="s">
        <v>181</v>
      </c>
      <c r="C101" s="50" t="s">
        <v>163</v>
      </c>
      <c r="D101" s="50" t="s">
        <v>96</v>
      </c>
      <c r="E101" s="113">
        <v>1</v>
      </c>
      <c r="F101" s="113" t="s">
        <v>228</v>
      </c>
      <c r="G101" s="113">
        <v>1</v>
      </c>
      <c r="H101" s="113">
        <v>1</v>
      </c>
      <c r="I101" s="113">
        <v>1</v>
      </c>
      <c r="J101" s="113" t="s">
        <v>228</v>
      </c>
      <c r="K101" s="113" t="s">
        <v>228</v>
      </c>
      <c r="L101" s="113" t="s">
        <v>228</v>
      </c>
      <c r="M101" s="113">
        <v>1</v>
      </c>
      <c r="N101" s="113" t="s">
        <v>228</v>
      </c>
      <c r="O101" s="113" t="s">
        <v>228</v>
      </c>
      <c r="P101" s="113" t="s">
        <v>228</v>
      </c>
      <c r="Q101" s="55"/>
      <c r="R101" s="55"/>
      <c r="S101" s="55"/>
      <c r="T101" s="55"/>
    </row>
    <row r="102" spans="1:20" ht="35.15" customHeight="1">
      <c r="A102" s="50">
        <v>100</v>
      </c>
      <c r="B102" s="51" t="s">
        <v>182</v>
      </c>
      <c r="C102" s="50" t="s">
        <v>163</v>
      </c>
      <c r="D102" s="50" t="s">
        <v>97</v>
      </c>
      <c r="E102" s="113">
        <v>1</v>
      </c>
      <c r="F102" s="113" t="s">
        <v>228</v>
      </c>
      <c r="G102" s="113" t="s">
        <v>228</v>
      </c>
      <c r="H102" s="113">
        <v>1</v>
      </c>
      <c r="I102" s="113" t="s">
        <v>228</v>
      </c>
      <c r="J102" s="113">
        <v>1</v>
      </c>
      <c r="K102" s="113" t="s">
        <v>228</v>
      </c>
      <c r="L102" s="113">
        <v>1</v>
      </c>
      <c r="M102" s="113" t="s">
        <v>228</v>
      </c>
      <c r="N102" s="113" t="s">
        <v>228</v>
      </c>
      <c r="O102" s="113" t="s">
        <v>228</v>
      </c>
      <c r="P102" s="113" t="s">
        <v>228</v>
      </c>
      <c r="Q102" s="55"/>
      <c r="R102" s="55"/>
      <c r="S102" s="55"/>
      <c r="T102" s="55"/>
    </row>
    <row r="103" spans="1:20" ht="35.15" customHeight="1">
      <c r="A103" s="50">
        <v>101</v>
      </c>
      <c r="B103" s="51" t="s">
        <v>183</v>
      </c>
      <c r="C103" s="50" t="s">
        <v>163</v>
      </c>
      <c r="D103" s="50" t="s">
        <v>99</v>
      </c>
      <c r="E103" s="113" t="s">
        <v>228</v>
      </c>
      <c r="F103" s="113" t="s">
        <v>228</v>
      </c>
      <c r="G103" s="113" t="s">
        <v>228</v>
      </c>
      <c r="H103" s="113">
        <v>1</v>
      </c>
      <c r="I103" s="113">
        <v>1</v>
      </c>
      <c r="J103" s="113" t="s">
        <v>228</v>
      </c>
      <c r="K103" s="113" t="s">
        <v>228</v>
      </c>
      <c r="L103" s="113" t="s">
        <v>228</v>
      </c>
      <c r="M103" s="113" t="s">
        <v>228</v>
      </c>
      <c r="N103" s="113" t="s">
        <v>228</v>
      </c>
      <c r="O103" s="113" t="s">
        <v>228</v>
      </c>
      <c r="P103" s="113" t="s">
        <v>228</v>
      </c>
      <c r="Q103" s="55"/>
      <c r="R103" s="55"/>
      <c r="S103" s="55"/>
      <c r="T103" s="55"/>
    </row>
    <row r="104" spans="1:20" ht="35.15" customHeight="1">
      <c r="A104" s="50">
        <v>102</v>
      </c>
      <c r="B104" s="51" t="s">
        <v>184</v>
      </c>
      <c r="C104" s="50" t="s">
        <v>163</v>
      </c>
      <c r="D104" s="50" t="s">
        <v>101</v>
      </c>
      <c r="E104" s="113">
        <v>1</v>
      </c>
      <c r="F104" s="113" t="s">
        <v>228</v>
      </c>
      <c r="G104" s="113" t="s">
        <v>228</v>
      </c>
      <c r="H104" s="113" t="s">
        <v>228</v>
      </c>
      <c r="I104" s="113">
        <v>1</v>
      </c>
      <c r="J104" s="113" t="s">
        <v>228</v>
      </c>
      <c r="K104" s="113" t="s">
        <v>228</v>
      </c>
      <c r="L104" s="113" t="s">
        <v>228</v>
      </c>
      <c r="M104" s="113">
        <v>1</v>
      </c>
      <c r="N104" s="113" t="s">
        <v>228</v>
      </c>
      <c r="O104" s="113" t="s">
        <v>228</v>
      </c>
      <c r="P104" s="113" t="s">
        <v>228</v>
      </c>
      <c r="Q104" s="55"/>
      <c r="R104" s="55"/>
      <c r="S104" s="55"/>
      <c r="T104" s="55"/>
    </row>
    <row r="105" spans="1:20" ht="35.15" customHeight="1">
      <c r="A105" s="50">
        <v>103</v>
      </c>
      <c r="B105" s="51" t="s">
        <v>282</v>
      </c>
      <c r="C105" s="50" t="s">
        <v>163</v>
      </c>
      <c r="D105" s="50" t="s">
        <v>103</v>
      </c>
      <c r="E105" s="113">
        <v>1</v>
      </c>
      <c r="F105" s="113" t="s">
        <v>228</v>
      </c>
      <c r="G105" s="113" t="s">
        <v>228</v>
      </c>
      <c r="H105" s="113">
        <v>1</v>
      </c>
      <c r="I105" s="113">
        <v>1</v>
      </c>
      <c r="J105" s="113">
        <v>1</v>
      </c>
      <c r="K105" s="113">
        <v>1</v>
      </c>
      <c r="L105" s="113">
        <v>1</v>
      </c>
      <c r="M105" s="113">
        <v>1</v>
      </c>
      <c r="N105" s="113" t="s">
        <v>228</v>
      </c>
      <c r="O105" s="113" t="s">
        <v>228</v>
      </c>
      <c r="P105" s="113" t="s">
        <v>228</v>
      </c>
      <c r="Q105" s="55"/>
      <c r="R105" s="55"/>
      <c r="S105" s="55"/>
      <c r="T105" s="55"/>
    </row>
    <row r="106" spans="1:20" ht="35.15" customHeight="1">
      <c r="A106" s="50">
        <v>104</v>
      </c>
      <c r="B106" s="51" t="s">
        <v>186</v>
      </c>
      <c r="C106" s="50" t="s">
        <v>163</v>
      </c>
      <c r="D106" s="50" t="s">
        <v>104</v>
      </c>
      <c r="E106" s="113">
        <v>1</v>
      </c>
      <c r="F106" s="113" t="s">
        <v>228</v>
      </c>
      <c r="G106" s="113" t="s">
        <v>228</v>
      </c>
      <c r="H106" s="113">
        <v>1</v>
      </c>
      <c r="I106" s="113" t="s">
        <v>228</v>
      </c>
      <c r="J106" s="113">
        <v>1</v>
      </c>
      <c r="K106" s="113">
        <v>1</v>
      </c>
      <c r="L106" s="113" t="s">
        <v>228</v>
      </c>
      <c r="M106" s="113">
        <v>1</v>
      </c>
      <c r="N106" s="113" t="s">
        <v>228</v>
      </c>
      <c r="O106" s="113" t="s">
        <v>228</v>
      </c>
      <c r="P106" s="113" t="s">
        <v>228</v>
      </c>
      <c r="Q106" s="55"/>
      <c r="R106" s="55"/>
      <c r="S106" s="55"/>
      <c r="T106" s="55"/>
    </row>
    <row r="107" spans="1:20" ht="35.15" customHeight="1">
      <c r="A107" s="50">
        <v>105</v>
      </c>
      <c r="B107" s="51" t="s">
        <v>187</v>
      </c>
      <c r="C107" s="50" t="s">
        <v>163</v>
      </c>
      <c r="D107" s="50" t="s">
        <v>106</v>
      </c>
      <c r="E107" s="113" t="s">
        <v>228</v>
      </c>
      <c r="F107" s="113" t="s">
        <v>228</v>
      </c>
      <c r="G107" s="113" t="s">
        <v>228</v>
      </c>
      <c r="H107" s="113">
        <v>1</v>
      </c>
      <c r="I107" s="113" t="s">
        <v>228</v>
      </c>
      <c r="J107" s="113" t="s">
        <v>228</v>
      </c>
      <c r="K107" s="113" t="s">
        <v>228</v>
      </c>
      <c r="L107" s="113" t="s">
        <v>228</v>
      </c>
      <c r="M107" s="113" t="s">
        <v>228</v>
      </c>
      <c r="N107" s="113" t="s">
        <v>228</v>
      </c>
      <c r="O107" s="113" t="s">
        <v>228</v>
      </c>
      <c r="P107" s="113" t="s">
        <v>228</v>
      </c>
      <c r="Q107" s="55"/>
      <c r="R107" s="55"/>
      <c r="S107" s="55"/>
      <c r="T107" s="55"/>
    </row>
    <row r="108" spans="1:20" ht="35.15" customHeight="1">
      <c r="A108" s="50">
        <v>106</v>
      </c>
      <c r="B108" s="51" t="s">
        <v>188</v>
      </c>
      <c r="C108" s="50" t="s">
        <v>163</v>
      </c>
      <c r="D108" s="50" t="s">
        <v>108</v>
      </c>
      <c r="E108" s="113" t="s">
        <v>228</v>
      </c>
      <c r="F108" s="113" t="s">
        <v>228</v>
      </c>
      <c r="G108" s="113" t="s">
        <v>228</v>
      </c>
      <c r="H108" s="113" t="s">
        <v>228</v>
      </c>
      <c r="I108" s="113" t="s">
        <v>228</v>
      </c>
      <c r="J108" s="113" t="s">
        <v>228</v>
      </c>
      <c r="K108" s="113" t="s">
        <v>228</v>
      </c>
      <c r="L108" s="113" t="s">
        <v>228</v>
      </c>
      <c r="M108" s="113" t="s">
        <v>228</v>
      </c>
      <c r="N108" s="113" t="s">
        <v>228</v>
      </c>
      <c r="O108" s="113" t="s">
        <v>228</v>
      </c>
      <c r="P108" s="113" t="s">
        <v>228</v>
      </c>
      <c r="Q108" s="55"/>
      <c r="R108" s="55"/>
      <c r="S108" s="55"/>
      <c r="T108" s="55"/>
    </row>
    <row r="109" spans="1:20" ht="35.15" customHeight="1">
      <c r="A109" s="50">
        <v>107</v>
      </c>
      <c r="B109" s="51" t="s">
        <v>283</v>
      </c>
      <c r="C109" s="50" t="s">
        <v>163</v>
      </c>
      <c r="D109" s="50" t="s">
        <v>110</v>
      </c>
      <c r="E109" s="113">
        <v>1</v>
      </c>
      <c r="F109" s="113" t="s">
        <v>228</v>
      </c>
      <c r="G109" s="113" t="s">
        <v>228</v>
      </c>
      <c r="H109" s="113">
        <v>1</v>
      </c>
      <c r="I109" s="113" t="s">
        <v>228</v>
      </c>
      <c r="J109" s="113">
        <v>1</v>
      </c>
      <c r="K109" s="113">
        <v>1</v>
      </c>
      <c r="L109" s="113" t="s">
        <v>228</v>
      </c>
      <c r="M109" s="113">
        <v>1</v>
      </c>
      <c r="N109" s="113" t="s">
        <v>228</v>
      </c>
      <c r="O109" s="113" t="s">
        <v>228</v>
      </c>
      <c r="P109" s="113" t="s">
        <v>228</v>
      </c>
      <c r="Q109" s="55"/>
      <c r="R109" s="55"/>
      <c r="S109" s="55"/>
      <c r="T109" s="55"/>
    </row>
    <row r="110" spans="1:20" ht="35.15" customHeight="1">
      <c r="A110" s="50">
        <v>108</v>
      </c>
      <c r="B110" s="51" t="s">
        <v>284</v>
      </c>
      <c r="C110" s="50" t="s">
        <v>163</v>
      </c>
      <c r="D110" s="50" t="s">
        <v>112</v>
      </c>
      <c r="E110" s="113" t="s">
        <v>228</v>
      </c>
      <c r="F110" s="113" t="s">
        <v>228</v>
      </c>
      <c r="G110" s="113" t="s">
        <v>228</v>
      </c>
      <c r="H110" s="113" t="s">
        <v>228</v>
      </c>
      <c r="I110" s="113" t="s">
        <v>228</v>
      </c>
      <c r="J110" s="113" t="s">
        <v>228</v>
      </c>
      <c r="K110" s="113" t="s">
        <v>228</v>
      </c>
      <c r="L110" s="113" t="s">
        <v>228</v>
      </c>
      <c r="M110" s="113" t="s">
        <v>228</v>
      </c>
      <c r="N110" s="113" t="s">
        <v>228</v>
      </c>
      <c r="O110" s="113" t="s">
        <v>228</v>
      </c>
      <c r="P110" s="113" t="s">
        <v>228</v>
      </c>
      <c r="Q110" s="55"/>
      <c r="R110" s="55"/>
      <c r="S110" s="55"/>
      <c r="T110" s="55"/>
    </row>
    <row r="111" spans="1:20" ht="35.15" customHeight="1">
      <c r="A111" s="50">
        <v>109</v>
      </c>
      <c r="B111" s="51" t="s">
        <v>285</v>
      </c>
      <c r="C111" s="50" t="s">
        <v>163</v>
      </c>
      <c r="D111" s="50" t="s">
        <v>114</v>
      </c>
      <c r="E111" s="113" t="s">
        <v>228</v>
      </c>
      <c r="F111" s="113" t="s">
        <v>228</v>
      </c>
      <c r="G111" s="113" t="s">
        <v>228</v>
      </c>
      <c r="H111" s="113" t="s">
        <v>228</v>
      </c>
      <c r="I111" s="113" t="s">
        <v>228</v>
      </c>
      <c r="J111" s="113">
        <v>1</v>
      </c>
      <c r="K111" s="113">
        <v>1</v>
      </c>
      <c r="L111" s="113" t="s">
        <v>228</v>
      </c>
      <c r="M111" s="113" t="s">
        <v>228</v>
      </c>
      <c r="N111" s="113" t="s">
        <v>228</v>
      </c>
      <c r="O111" s="113" t="s">
        <v>228</v>
      </c>
      <c r="P111" s="113" t="s">
        <v>228</v>
      </c>
      <c r="Q111" s="55"/>
      <c r="R111" s="55"/>
      <c r="S111" s="55"/>
      <c r="T111" s="55"/>
    </row>
    <row r="112" spans="1:20" ht="35.15" customHeight="1">
      <c r="A112" s="50">
        <v>110</v>
      </c>
      <c r="B112" s="51" t="s">
        <v>191</v>
      </c>
      <c r="C112" s="50" t="s">
        <v>155</v>
      </c>
      <c r="D112" s="50" t="s">
        <v>56</v>
      </c>
      <c r="E112" s="113" t="s">
        <v>228</v>
      </c>
      <c r="F112" s="113" t="s">
        <v>228</v>
      </c>
      <c r="G112" s="113" t="s">
        <v>228</v>
      </c>
      <c r="H112" s="113" t="s">
        <v>228</v>
      </c>
      <c r="I112" s="113" t="s">
        <v>228</v>
      </c>
      <c r="J112" s="113" t="s">
        <v>228</v>
      </c>
      <c r="K112" s="113" t="s">
        <v>228</v>
      </c>
      <c r="L112" s="113" t="s">
        <v>228</v>
      </c>
      <c r="M112" s="113" t="s">
        <v>228</v>
      </c>
      <c r="N112" s="113" t="s">
        <v>228</v>
      </c>
      <c r="O112" s="113" t="s">
        <v>228</v>
      </c>
      <c r="P112" s="113" t="s">
        <v>228</v>
      </c>
      <c r="Q112" s="52"/>
      <c r="R112" s="52"/>
      <c r="S112" s="52"/>
      <c r="T112" s="52"/>
    </row>
    <row r="113" spans="1:20" ht="35.15" customHeight="1">
      <c r="A113" s="57">
        <v>111</v>
      </c>
      <c r="B113" s="51" t="s">
        <v>286</v>
      </c>
      <c r="C113" s="50" t="s">
        <v>155</v>
      </c>
      <c r="D113" s="50" t="s">
        <v>60</v>
      </c>
      <c r="E113" s="113" t="s">
        <v>228</v>
      </c>
      <c r="F113" s="113" t="s">
        <v>228</v>
      </c>
      <c r="G113" s="113" t="s">
        <v>228</v>
      </c>
      <c r="H113" s="113" t="s">
        <v>228</v>
      </c>
      <c r="I113" s="113" t="s">
        <v>228</v>
      </c>
      <c r="J113" s="113" t="s">
        <v>228</v>
      </c>
      <c r="K113" s="113" t="s">
        <v>228</v>
      </c>
      <c r="L113" s="113" t="s">
        <v>228</v>
      </c>
      <c r="M113" s="113" t="s">
        <v>228</v>
      </c>
      <c r="N113" s="113" t="s">
        <v>228</v>
      </c>
      <c r="O113" s="113" t="s">
        <v>228</v>
      </c>
      <c r="P113" s="113" t="s">
        <v>228</v>
      </c>
      <c r="Q113" s="52"/>
      <c r="R113" s="52"/>
      <c r="S113" s="52"/>
      <c r="T113" s="52"/>
    </row>
    <row r="114" spans="1:20" ht="35.15" customHeight="1">
      <c r="A114" s="57">
        <v>112</v>
      </c>
      <c r="B114" s="51" t="s">
        <v>193</v>
      </c>
      <c r="C114" s="50" t="s">
        <v>155</v>
      </c>
      <c r="D114" s="50" t="s">
        <v>62</v>
      </c>
      <c r="E114" s="113" t="s">
        <v>228</v>
      </c>
      <c r="F114" s="113" t="s">
        <v>228</v>
      </c>
      <c r="G114" s="113" t="s">
        <v>228</v>
      </c>
      <c r="H114" s="113" t="s">
        <v>228</v>
      </c>
      <c r="I114" s="113">
        <v>1</v>
      </c>
      <c r="J114" s="113" t="s">
        <v>228</v>
      </c>
      <c r="K114" s="113" t="s">
        <v>228</v>
      </c>
      <c r="L114" s="113" t="s">
        <v>228</v>
      </c>
      <c r="M114" s="113" t="s">
        <v>228</v>
      </c>
      <c r="N114" s="113" t="s">
        <v>228</v>
      </c>
      <c r="O114" s="113" t="s">
        <v>228</v>
      </c>
      <c r="P114" s="113" t="s">
        <v>228</v>
      </c>
      <c r="Q114" s="52"/>
      <c r="R114" s="52"/>
      <c r="S114" s="52"/>
      <c r="T114" s="52"/>
    </row>
    <row r="115" spans="1:20" ht="35.15" customHeight="1">
      <c r="A115" s="57">
        <v>113</v>
      </c>
      <c r="B115" s="51" t="s">
        <v>287</v>
      </c>
      <c r="C115" s="50" t="s">
        <v>155</v>
      </c>
      <c r="D115" s="50" t="s">
        <v>64</v>
      </c>
      <c r="E115" s="113" t="s">
        <v>228</v>
      </c>
      <c r="F115" s="113" t="s">
        <v>228</v>
      </c>
      <c r="G115" s="113" t="s">
        <v>228</v>
      </c>
      <c r="H115" s="113" t="s">
        <v>228</v>
      </c>
      <c r="I115" s="113">
        <v>1</v>
      </c>
      <c r="J115" s="113" t="s">
        <v>228</v>
      </c>
      <c r="K115" s="113" t="s">
        <v>228</v>
      </c>
      <c r="L115" s="113" t="s">
        <v>228</v>
      </c>
      <c r="M115" s="113">
        <v>0.5</v>
      </c>
      <c r="N115" s="113" t="s">
        <v>228</v>
      </c>
      <c r="O115" s="113" t="s">
        <v>228</v>
      </c>
      <c r="P115" s="113" t="s">
        <v>228</v>
      </c>
      <c r="Q115" s="52"/>
      <c r="R115" s="52"/>
      <c r="S115" s="52"/>
      <c r="T115" s="52"/>
    </row>
    <row r="116" spans="1:20" ht="35.15" customHeight="1">
      <c r="A116" s="57">
        <v>114</v>
      </c>
      <c r="B116" s="51" t="s">
        <v>194</v>
      </c>
      <c r="C116" s="50" t="s">
        <v>155</v>
      </c>
      <c r="D116" s="50" t="s">
        <v>68</v>
      </c>
      <c r="E116" s="113" t="s">
        <v>228</v>
      </c>
      <c r="F116" s="113" t="s">
        <v>228</v>
      </c>
      <c r="G116" s="113" t="s">
        <v>228</v>
      </c>
      <c r="H116" s="113" t="s">
        <v>228</v>
      </c>
      <c r="I116" s="113">
        <v>1</v>
      </c>
      <c r="J116" s="113" t="s">
        <v>228</v>
      </c>
      <c r="K116" s="113" t="s">
        <v>228</v>
      </c>
      <c r="L116" s="113" t="s">
        <v>228</v>
      </c>
      <c r="M116" s="113" t="s">
        <v>228</v>
      </c>
      <c r="N116" s="113" t="s">
        <v>228</v>
      </c>
      <c r="O116" s="113" t="s">
        <v>228</v>
      </c>
      <c r="P116" s="113" t="s">
        <v>228</v>
      </c>
      <c r="Q116" s="52"/>
      <c r="R116" s="52"/>
      <c r="S116" s="52"/>
      <c r="T116" s="52"/>
    </row>
    <row r="117" spans="1:20" ht="35.15" customHeight="1">
      <c r="A117" s="50">
        <v>115</v>
      </c>
      <c r="B117" s="51" t="s">
        <v>288</v>
      </c>
      <c r="C117" s="58" t="s">
        <v>155</v>
      </c>
      <c r="D117" s="50" t="s">
        <v>70</v>
      </c>
      <c r="E117" s="113" t="s">
        <v>228</v>
      </c>
      <c r="F117" s="113" t="s">
        <v>228</v>
      </c>
      <c r="G117" s="113" t="s">
        <v>228</v>
      </c>
      <c r="H117" s="113" t="s">
        <v>228</v>
      </c>
      <c r="I117" s="113">
        <v>1</v>
      </c>
      <c r="J117" s="113" t="s">
        <v>228</v>
      </c>
      <c r="K117" s="113" t="s">
        <v>228</v>
      </c>
      <c r="L117" s="113" t="s">
        <v>228</v>
      </c>
      <c r="M117" s="113" t="s">
        <v>228</v>
      </c>
      <c r="N117" s="113" t="s">
        <v>228</v>
      </c>
      <c r="O117" s="113" t="s">
        <v>228</v>
      </c>
      <c r="P117" s="113" t="s">
        <v>228</v>
      </c>
      <c r="Q117" s="59"/>
      <c r="R117" s="59"/>
      <c r="S117" s="59"/>
      <c r="T117" s="59"/>
    </row>
    <row r="118" spans="1:20" ht="35.15" customHeight="1">
      <c r="A118" s="50">
        <v>116</v>
      </c>
      <c r="B118" s="51" t="s">
        <v>195</v>
      </c>
      <c r="C118" s="58" t="s">
        <v>155</v>
      </c>
      <c r="D118" s="50" t="s">
        <v>72</v>
      </c>
      <c r="E118" s="113" t="s">
        <v>228</v>
      </c>
      <c r="F118" s="113" t="s">
        <v>228</v>
      </c>
      <c r="G118" s="113" t="s">
        <v>228</v>
      </c>
      <c r="H118" s="113" t="s">
        <v>228</v>
      </c>
      <c r="I118" s="113" t="s">
        <v>228</v>
      </c>
      <c r="J118" s="113" t="s">
        <v>228</v>
      </c>
      <c r="K118" s="113" t="s">
        <v>228</v>
      </c>
      <c r="L118" s="113" t="s">
        <v>228</v>
      </c>
      <c r="M118" s="113" t="s">
        <v>228</v>
      </c>
      <c r="N118" s="113" t="s">
        <v>228</v>
      </c>
      <c r="O118" s="113" t="s">
        <v>228</v>
      </c>
      <c r="P118" s="113" t="s">
        <v>228</v>
      </c>
      <c r="Q118" s="59"/>
      <c r="R118" s="59"/>
      <c r="S118" s="59"/>
      <c r="T118" s="59"/>
    </row>
    <row r="119" spans="1:20" ht="35.15" customHeight="1">
      <c r="A119" s="50">
        <v>117</v>
      </c>
      <c r="B119" s="51" t="s">
        <v>196</v>
      </c>
      <c r="C119" s="58" t="s">
        <v>155</v>
      </c>
      <c r="D119" s="50" t="s">
        <v>74</v>
      </c>
      <c r="E119" s="113" t="s">
        <v>228</v>
      </c>
      <c r="F119" s="113" t="s">
        <v>228</v>
      </c>
      <c r="G119" s="113" t="s">
        <v>228</v>
      </c>
      <c r="H119" s="113" t="s">
        <v>228</v>
      </c>
      <c r="I119" s="113" t="s">
        <v>228</v>
      </c>
      <c r="J119" s="113" t="s">
        <v>228</v>
      </c>
      <c r="K119" s="113" t="s">
        <v>228</v>
      </c>
      <c r="L119" s="113" t="s">
        <v>228</v>
      </c>
      <c r="M119" s="113" t="s">
        <v>228</v>
      </c>
      <c r="N119" s="113" t="s">
        <v>228</v>
      </c>
      <c r="O119" s="113" t="s">
        <v>228</v>
      </c>
      <c r="P119" s="113" t="s">
        <v>228</v>
      </c>
      <c r="Q119" s="59"/>
      <c r="R119" s="59"/>
      <c r="S119" s="59"/>
      <c r="T119" s="59"/>
    </row>
    <row r="120" spans="1:20" ht="35.15" customHeight="1">
      <c r="A120" s="57">
        <v>118</v>
      </c>
      <c r="B120" s="51" t="s">
        <v>289</v>
      </c>
      <c r="C120" s="50" t="s">
        <v>155</v>
      </c>
      <c r="D120" s="50" t="s">
        <v>86</v>
      </c>
      <c r="E120" s="113" t="s">
        <v>228</v>
      </c>
      <c r="F120" s="113" t="s">
        <v>228</v>
      </c>
      <c r="G120" s="113" t="s">
        <v>228</v>
      </c>
      <c r="H120" s="113">
        <v>1</v>
      </c>
      <c r="I120" s="113">
        <v>1</v>
      </c>
      <c r="J120" s="113" t="s">
        <v>228</v>
      </c>
      <c r="K120" s="113" t="s">
        <v>228</v>
      </c>
      <c r="L120" s="113" t="s">
        <v>228</v>
      </c>
      <c r="M120" s="113">
        <v>0.75</v>
      </c>
      <c r="N120" s="113" t="s">
        <v>228</v>
      </c>
      <c r="O120" s="113" t="s">
        <v>228</v>
      </c>
      <c r="P120" s="113" t="s">
        <v>228</v>
      </c>
      <c r="Q120" s="55"/>
      <c r="R120" s="55"/>
      <c r="S120" s="55"/>
      <c r="T120" s="55"/>
    </row>
    <row r="121" spans="1:20" ht="35.15" customHeight="1">
      <c r="A121" s="57">
        <v>119</v>
      </c>
      <c r="B121" s="51" t="s">
        <v>290</v>
      </c>
      <c r="C121" s="50" t="s">
        <v>155</v>
      </c>
      <c r="D121" s="50" t="s">
        <v>120</v>
      </c>
      <c r="E121" s="113" t="s">
        <v>228</v>
      </c>
      <c r="F121" s="113" t="s">
        <v>228</v>
      </c>
      <c r="G121" s="113" t="s">
        <v>228</v>
      </c>
      <c r="H121" s="113" t="s">
        <v>228</v>
      </c>
      <c r="I121" s="113">
        <v>1</v>
      </c>
      <c r="J121" s="113" t="s">
        <v>228</v>
      </c>
      <c r="K121" s="113" t="s">
        <v>228</v>
      </c>
      <c r="L121" s="113" t="s">
        <v>228</v>
      </c>
      <c r="M121" s="113">
        <v>0.75</v>
      </c>
      <c r="N121" s="113" t="s">
        <v>228</v>
      </c>
      <c r="O121" s="113" t="s">
        <v>228</v>
      </c>
      <c r="P121" s="113" t="s">
        <v>228</v>
      </c>
      <c r="Q121" s="55"/>
      <c r="R121" s="55"/>
      <c r="S121" s="55"/>
      <c r="T121" s="55"/>
    </row>
    <row r="122" spans="1:20" ht="35.15" customHeight="1">
      <c r="A122" s="57">
        <v>120</v>
      </c>
      <c r="B122" s="51" t="s">
        <v>291</v>
      </c>
      <c r="C122" s="50" t="s">
        <v>155</v>
      </c>
      <c r="D122" s="50" t="s">
        <v>92</v>
      </c>
      <c r="E122" s="113" t="s">
        <v>228</v>
      </c>
      <c r="F122" s="113" t="s">
        <v>228</v>
      </c>
      <c r="G122" s="113" t="s">
        <v>228</v>
      </c>
      <c r="H122" s="113" t="s">
        <v>228</v>
      </c>
      <c r="I122" s="113">
        <v>1</v>
      </c>
      <c r="J122" s="113" t="s">
        <v>228</v>
      </c>
      <c r="K122" s="113" t="s">
        <v>228</v>
      </c>
      <c r="L122" s="113" t="s">
        <v>228</v>
      </c>
      <c r="M122" s="113" t="s">
        <v>228</v>
      </c>
      <c r="N122" s="113" t="s">
        <v>228</v>
      </c>
      <c r="O122" s="113" t="s">
        <v>228</v>
      </c>
      <c r="P122" s="113" t="s">
        <v>228</v>
      </c>
      <c r="Q122" s="55"/>
      <c r="R122" s="55"/>
      <c r="S122" s="55"/>
      <c r="T122" s="55"/>
    </row>
    <row r="123" spans="1:20" ht="35.15" customHeight="1">
      <c r="A123" s="57">
        <v>121</v>
      </c>
      <c r="B123" s="51" t="s">
        <v>292</v>
      </c>
      <c r="C123" s="50" t="s">
        <v>155</v>
      </c>
      <c r="D123" s="50" t="s">
        <v>94</v>
      </c>
      <c r="E123" s="113" t="s">
        <v>228</v>
      </c>
      <c r="F123" s="113" t="s">
        <v>228</v>
      </c>
      <c r="G123" s="113" t="s">
        <v>228</v>
      </c>
      <c r="H123" s="113" t="s">
        <v>228</v>
      </c>
      <c r="I123" s="113">
        <v>1</v>
      </c>
      <c r="J123" s="113" t="s">
        <v>228</v>
      </c>
      <c r="K123" s="113" t="s">
        <v>228</v>
      </c>
      <c r="L123" s="113" t="s">
        <v>228</v>
      </c>
      <c r="M123" s="113" t="s">
        <v>228</v>
      </c>
      <c r="N123" s="113" t="s">
        <v>228</v>
      </c>
      <c r="O123" s="113" t="s">
        <v>228</v>
      </c>
      <c r="P123" s="113" t="s">
        <v>228</v>
      </c>
      <c r="Q123" s="55"/>
      <c r="R123" s="55"/>
      <c r="S123" s="55"/>
      <c r="T123" s="55"/>
    </row>
    <row r="124" spans="1:20" ht="35.15" customHeight="1">
      <c r="A124" s="57">
        <v>122</v>
      </c>
      <c r="B124" s="51" t="s">
        <v>293</v>
      </c>
      <c r="C124" s="50" t="s">
        <v>155</v>
      </c>
      <c r="D124" s="50" t="s">
        <v>101</v>
      </c>
      <c r="E124" s="113" t="s">
        <v>228</v>
      </c>
      <c r="F124" s="113" t="s">
        <v>228</v>
      </c>
      <c r="G124" s="113" t="s">
        <v>228</v>
      </c>
      <c r="H124" s="113" t="s">
        <v>228</v>
      </c>
      <c r="I124" s="113">
        <v>1</v>
      </c>
      <c r="J124" s="113" t="s">
        <v>228</v>
      </c>
      <c r="K124" s="113" t="s">
        <v>228</v>
      </c>
      <c r="L124" s="113" t="s">
        <v>228</v>
      </c>
      <c r="M124" s="113" t="s">
        <v>228</v>
      </c>
      <c r="N124" s="113" t="s">
        <v>228</v>
      </c>
      <c r="O124" s="113" t="s">
        <v>228</v>
      </c>
      <c r="P124" s="113" t="s">
        <v>228</v>
      </c>
      <c r="Q124" s="52"/>
      <c r="R124" s="52"/>
      <c r="S124" s="52"/>
      <c r="T124" s="52"/>
    </row>
    <row r="125" spans="1:20" ht="35.15" customHeight="1">
      <c r="A125" s="57">
        <v>123</v>
      </c>
      <c r="B125" s="51" t="s">
        <v>198</v>
      </c>
      <c r="C125" s="50" t="s">
        <v>155</v>
      </c>
      <c r="D125" s="50" t="s">
        <v>104</v>
      </c>
      <c r="E125" s="113" t="s">
        <v>228</v>
      </c>
      <c r="F125" s="113" t="s">
        <v>228</v>
      </c>
      <c r="G125" s="113" t="s">
        <v>228</v>
      </c>
      <c r="H125" s="113" t="s">
        <v>228</v>
      </c>
      <c r="I125" s="113" t="s">
        <v>228</v>
      </c>
      <c r="J125" s="113" t="s">
        <v>228</v>
      </c>
      <c r="K125" s="113" t="s">
        <v>228</v>
      </c>
      <c r="L125" s="113" t="s">
        <v>228</v>
      </c>
      <c r="M125" s="113" t="s">
        <v>228</v>
      </c>
      <c r="N125" s="113" t="s">
        <v>228</v>
      </c>
      <c r="O125" s="113" t="s">
        <v>228</v>
      </c>
      <c r="P125" s="113" t="s">
        <v>228</v>
      </c>
      <c r="Q125" s="52"/>
      <c r="R125" s="52"/>
      <c r="S125" s="52"/>
      <c r="T125" s="52"/>
    </row>
    <row r="126" spans="1:20" s="61" customFormat="1" ht="35.15" customHeight="1">
      <c r="A126" s="57">
        <v>124</v>
      </c>
      <c r="B126" s="51" t="s">
        <v>199</v>
      </c>
      <c r="C126" s="50" t="s">
        <v>155</v>
      </c>
      <c r="D126" s="50" t="s">
        <v>114</v>
      </c>
      <c r="E126" s="113" t="s">
        <v>228</v>
      </c>
      <c r="F126" s="113" t="s">
        <v>228</v>
      </c>
      <c r="G126" s="113" t="s">
        <v>228</v>
      </c>
      <c r="H126" s="113" t="s">
        <v>228</v>
      </c>
      <c r="I126" s="113">
        <v>1</v>
      </c>
      <c r="J126" s="113" t="s">
        <v>228</v>
      </c>
      <c r="K126" s="113" t="s">
        <v>228</v>
      </c>
      <c r="L126" s="113" t="s">
        <v>228</v>
      </c>
      <c r="M126" s="113" t="s">
        <v>228</v>
      </c>
      <c r="N126" s="113" t="s">
        <v>228</v>
      </c>
      <c r="O126" s="113" t="s">
        <v>228</v>
      </c>
      <c r="P126" s="113" t="s">
        <v>228</v>
      </c>
      <c r="Q126" s="60"/>
      <c r="R126" s="60"/>
      <c r="S126" s="60"/>
      <c r="T126" s="60"/>
    </row>
  </sheetData>
  <sheetProtection formatCells="0" formatColumns="0" formatRows="0" sort="0" autoFilter="0"/>
  <autoFilter ref="A2:T126" xr:uid="{CB881A6E-1341-4A28-AFEA-8CF884D57B36}"/>
  <hyperlinks>
    <hyperlink ref="B3" r:id="rId1" xr:uid="{AC0E3A4C-1ED6-4E74-8B66-E8633270DDBC}"/>
    <hyperlink ref="B4" r:id="rId2" xr:uid="{16C22F42-1D38-46B5-9F04-7F62EE7878A8}"/>
    <hyperlink ref="B5" r:id="rId3" xr:uid="{13A47C03-D5A8-49A1-96E5-6A7243D81614}"/>
    <hyperlink ref="B6" r:id="rId4" xr:uid="{D1F414E4-5C5D-4D8F-A8CC-482CFB33C5F6}"/>
    <hyperlink ref="B7" r:id="rId5" xr:uid="{ABF3D468-B056-4F8C-BBBD-F4CF7C62AF72}"/>
    <hyperlink ref="B8" r:id="rId6" xr:uid="{D41BADC3-2357-48AB-A2D1-472F1CC26E14}"/>
    <hyperlink ref="B9" r:id="rId7" xr:uid="{45A2711D-CF97-4087-B9DB-84C5E8CA7AA1}"/>
    <hyperlink ref="B10" r:id="rId8" xr:uid="{2179CE9E-ED98-4AAC-9E48-23E6766BA1EB}"/>
    <hyperlink ref="B11" r:id="rId9" xr:uid="{1B058E07-CE9B-42E0-B4F0-86A880122065}"/>
    <hyperlink ref="B12" r:id="rId10" xr:uid="{C50BFBEB-B1D8-4D5A-9D29-AFC7C3BBD37E}"/>
    <hyperlink ref="B13" r:id="rId11" xr:uid="{7094F5F7-1828-428F-BD9B-B2051321569D}"/>
    <hyperlink ref="B15" r:id="rId12" xr:uid="{D5D22A4D-2769-4F80-B878-388FB90F67FB}"/>
    <hyperlink ref="B16" r:id="rId13" xr:uid="{3A29241D-9F8B-4D3B-A3CD-2BA12C4A1905}"/>
    <hyperlink ref="B17" r:id="rId14" xr:uid="{D2168DDC-94E3-4A30-B6A6-0098DB78CD1A}"/>
    <hyperlink ref="B18" r:id="rId15" xr:uid="{47E63519-C382-401A-8C6D-5EAA1BAF45B2}"/>
    <hyperlink ref="B19" r:id="rId16" xr:uid="{C22CA446-E954-4B38-9454-DD4A9A45A2E3}"/>
    <hyperlink ref="B20" r:id="rId17" xr:uid="{C547D9C4-E809-4FB2-BFC5-EACF15E6F15F}"/>
    <hyperlink ref="B21" r:id="rId18" xr:uid="{86D7BD3C-1ED4-4861-84F6-1D4E318680B9}"/>
    <hyperlink ref="B22" r:id="rId19" xr:uid="{99A19510-E9C6-4775-92B4-2E5C87DAA4F2}"/>
    <hyperlink ref="B23" r:id="rId20" xr:uid="{FBC942D1-369C-4244-ABA4-54E9C7A16527}"/>
    <hyperlink ref="B24" r:id="rId21" xr:uid="{41E280F0-1B18-44E7-B43E-19C63ED3E6BB}"/>
    <hyperlink ref="B26" r:id="rId22" xr:uid="{B1D14A3F-8ADE-4087-AEF2-F111BF40F173}"/>
    <hyperlink ref="B27" r:id="rId23" xr:uid="{EE6CFCE4-226E-4220-B153-1F0987F7E2C8}"/>
    <hyperlink ref="B28" r:id="rId24" xr:uid="{03969D89-4CB8-4CFA-8E7C-521F38617D2A}"/>
    <hyperlink ref="B29" r:id="rId25" xr:uid="{B5EBB135-6AAE-42D2-A2C9-5F60867FD6A6}"/>
    <hyperlink ref="B30" r:id="rId26" xr:uid="{1769E2CA-723E-4EAD-9A49-4B2B26752C70}"/>
    <hyperlink ref="B31" r:id="rId27" xr:uid="{1EE6960E-4A48-4219-8E0A-467A332B219C}"/>
    <hyperlink ref="B32" r:id="rId28" xr:uid="{C6BAC5B1-1D6A-4F8A-B37D-22F175610FDB}"/>
    <hyperlink ref="B33" r:id="rId29" xr:uid="{10332E0D-44F8-4F68-8C82-A84FFD7D1558}"/>
    <hyperlink ref="B34" r:id="rId30" xr:uid="{AD420D36-6A03-4EB5-B030-A84AC59F8F6E}"/>
    <hyperlink ref="B35" r:id="rId31" xr:uid="{16924FDD-A64B-42D9-9563-653E3A3383FF}"/>
    <hyperlink ref="B36" r:id="rId32" xr:uid="{86793638-5393-499C-85E0-9DFED7B3F888}"/>
    <hyperlink ref="B37" r:id="rId33" xr:uid="{9B875517-22EB-42DC-B68E-C2E427D59D08}"/>
    <hyperlink ref="B38" r:id="rId34" xr:uid="{001AFF9C-73E2-44A6-9E51-C5490A7C2BD1}"/>
    <hyperlink ref="B39" r:id="rId35" xr:uid="{385CA969-AA38-47CE-B930-6A0ADC80960C}"/>
    <hyperlink ref="B40" r:id="rId36" xr:uid="{55E28756-1A61-4458-B704-E4BDAED67CCF}"/>
    <hyperlink ref="B41" r:id="rId37" xr:uid="{7D8D1B25-8FEA-4D6E-9925-A92EE7418B46}"/>
    <hyperlink ref="B42" r:id="rId38" xr:uid="{AF9031E0-C971-41A7-AD7B-9D71DC788189}"/>
    <hyperlink ref="B44" r:id="rId39" xr:uid="{2C46E7F4-7D02-44C0-869D-DFC38F173891}"/>
    <hyperlink ref="B45" r:id="rId40" xr:uid="{E0D640F1-5D95-4A88-963F-DA12387093A9}"/>
    <hyperlink ref="B47" r:id="rId41" xr:uid="{3475B0E6-E39A-4F45-A587-43A8FEFACD82}"/>
    <hyperlink ref="B48" r:id="rId42" xr:uid="{4A8CF73C-2A64-4254-B107-70F4CAC18BE9}"/>
    <hyperlink ref="B49" r:id="rId43" xr:uid="{6DC05248-0F78-433E-80B8-84C3C8CB2F4B}"/>
    <hyperlink ref="B50" r:id="rId44" xr:uid="{867FE551-41C9-400B-A64A-AAB6394EB2C0}"/>
    <hyperlink ref="B51" r:id="rId45" xr:uid="{C5D04F81-AC45-4AE2-BFC3-8406B40BAFE3}"/>
    <hyperlink ref="B52" r:id="rId46" xr:uid="{D25B2CA8-D987-4E66-92DC-970B628CC075}"/>
    <hyperlink ref="B53" r:id="rId47" xr:uid="{67D09340-D4D4-4167-A389-59ED60946725}"/>
    <hyperlink ref="B54" r:id="rId48" xr:uid="{BCBD9B96-A293-4A2F-806B-29638B7F2C7F}"/>
    <hyperlink ref="B55" r:id="rId49" xr:uid="{B8E5052F-FD1A-41E7-B2DC-871DE10AC885}"/>
    <hyperlink ref="B56" r:id="rId50" xr:uid="{98DA8B73-C103-4CBC-AF2C-4C3852B5E4B6}"/>
    <hyperlink ref="B57" r:id="rId51" xr:uid="{071CFA56-56F0-43D8-B8F9-1135880C5862}"/>
    <hyperlink ref="B58" r:id="rId52" xr:uid="{467447C6-DFF5-4341-8A71-8CC18699FE85}"/>
    <hyperlink ref="B59" r:id="rId53" xr:uid="{30F424BC-123D-4520-B4F4-FF11D8793884}"/>
    <hyperlink ref="B60" r:id="rId54" xr:uid="{8A04FE05-1B7D-49CC-B27B-F338D42210FA}"/>
    <hyperlink ref="B61" r:id="rId55" xr:uid="{CBACC899-BA83-49DF-BE93-3BB47C53F09B}"/>
    <hyperlink ref="B62" r:id="rId56" xr:uid="{9EA5A0B1-A7FB-416B-B3EF-FF211300AB37}"/>
    <hyperlink ref="B63" r:id="rId57" xr:uid="{2CB5F680-9E2B-4175-A1AC-0B1DBA8658DC}"/>
    <hyperlink ref="B64" r:id="rId58" xr:uid="{4BE429A7-3659-4916-BB61-6A03DA561758}"/>
    <hyperlink ref="B65" r:id="rId59" xr:uid="{EB6D1947-FEAC-4E99-B6AA-7898D97FD3C3}"/>
    <hyperlink ref="B66" r:id="rId60" xr:uid="{236CAEE2-8508-47CC-9F6B-1C6B050E7992}"/>
    <hyperlink ref="B68" r:id="rId61" xr:uid="{1E59CD82-ED3F-4E70-8465-1A76F814CAA0}"/>
    <hyperlink ref="B69" r:id="rId62" xr:uid="{EBFF5F82-E137-42B0-A84C-F63265496566}"/>
    <hyperlink ref="B70" r:id="rId63" xr:uid="{065803BF-8A64-452B-A440-C0D2A30FF296}"/>
    <hyperlink ref="B71" r:id="rId64" xr:uid="{A6AE1E63-99FA-4192-9A6A-A89564A8BBA0}"/>
    <hyperlink ref="B72" r:id="rId65" xr:uid="{5EC96008-E46F-4C45-A8F9-6B107D0AFAD0}"/>
    <hyperlink ref="B73" r:id="rId66" xr:uid="{FBD7CE2C-AF95-4311-B51A-0AD94BD51D26}"/>
    <hyperlink ref="B74" r:id="rId67" xr:uid="{DAA36E53-19DD-461B-B905-13C852AD66EF}"/>
    <hyperlink ref="B75" r:id="rId68" xr:uid="{EF3861C1-DCF3-4906-990A-0AA948C6E231}"/>
    <hyperlink ref="B76" r:id="rId69" xr:uid="{DA2357F3-4C24-486E-A42B-35AAA445F601}"/>
    <hyperlink ref="B77" r:id="rId70" xr:uid="{C2E01FD5-9B30-4AC8-B1CF-48304A0BCBEC}"/>
    <hyperlink ref="B79" r:id="rId71" xr:uid="{9F9A9255-870C-4125-982E-770ED68D826A}"/>
    <hyperlink ref="B81" r:id="rId72" xr:uid="{8C08F527-BE52-49C8-9590-72BA70FA1D40}"/>
    <hyperlink ref="B82" r:id="rId73" xr:uid="{03E5D40B-772A-4D7A-8AFE-EAF12BA6AF35}"/>
    <hyperlink ref="B84" r:id="rId74" xr:uid="{DC9490FC-E4D1-4EAD-B0DC-54E078F400E3}"/>
    <hyperlink ref="B85" r:id="rId75" xr:uid="{B2DC3FCD-D032-4CCB-A859-0EE1DF4E6BBB}"/>
    <hyperlink ref="B87" r:id="rId76" xr:uid="{2CF3350D-D8C5-4A1D-B93D-AA2BE7E44986}"/>
    <hyperlink ref="B88" r:id="rId77" xr:uid="{6A08B2C7-A9F2-4299-96FC-6F132141902F}"/>
    <hyperlink ref="B89" r:id="rId78" xr:uid="{AD5B65F7-4328-4E61-A1A9-AF5C8329F726}"/>
    <hyperlink ref="B90" r:id="rId79" xr:uid="{E3C2028D-2D4A-47EB-A1C5-DF7B0AFEED5E}"/>
    <hyperlink ref="B91" r:id="rId80" xr:uid="{8F6BAFF2-E3BA-4C46-B1A8-995A0D6BA93A}"/>
    <hyperlink ref="B93" r:id="rId81" xr:uid="{58A620D4-D4EF-4D4E-A414-B71746DEB04C}"/>
    <hyperlink ref="B94" r:id="rId82" xr:uid="{32EB9688-FF34-49BF-9921-A89D414332FF}"/>
    <hyperlink ref="B95" r:id="rId83" xr:uid="{9A51AAAB-AF7E-40C8-B7F8-F59E2BD96FEF}"/>
    <hyperlink ref="B96" r:id="rId84" xr:uid="{6BF0BE5D-8777-4538-AFD4-143838EE0008}"/>
    <hyperlink ref="B97" r:id="rId85" xr:uid="{5C218F2B-9ADE-43D2-BA48-C023EAD6DFD9}"/>
    <hyperlink ref="B99" r:id="rId86" xr:uid="{A3ECE5DE-D2F6-4B9E-BC1A-3BD0235D1FC4}"/>
    <hyperlink ref="B100" r:id="rId87" xr:uid="{1A79F182-9471-4218-80A0-880925234C31}"/>
    <hyperlink ref="B101" r:id="rId88" xr:uid="{BD6F22A2-9F40-4B07-B4D8-ADBD574032FE}"/>
    <hyperlink ref="B104" r:id="rId89" xr:uid="{E3766B2B-65F5-4251-B407-3BC2E6BC7A36}"/>
    <hyperlink ref="B105" r:id="rId90" xr:uid="{DB84C5A9-AFC9-4917-AAF1-889FBC77EA5B}"/>
    <hyperlink ref="B107" r:id="rId91" xr:uid="{FD1AFB7A-D0C7-4B03-B8BB-BC5DD550CAD2}"/>
    <hyperlink ref="B108" r:id="rId92" xr:uid="{654B2103-6D34-4FBE-A938-492F11C720DF}"/>
    <hyperlink ref="B110" r:id="rId93" xr:uid="{213DCA93-D489-489A-8250-FBE8B21A3C21}"/>
    <hyperlink ref="B111" r:id="rId94" xr:uid="{B5D5D3B5-1E0C-4EC9-8A4B-53BFE33888F4}"/>
    <hyperlink ref="B116" r:id="rId95" xr:uid="{93040298-C081-481D-AD10-184579EE7771}"/>
    <hyperlink ref="B118" r:id="rId96" xr:uid="{D7322DA5-CC0E-4105-95DB-7EE74B05D65F}"/>
    <hyperlink ref="B119" r:id="rId97" xr:uid="{75A612A5-19B8-46A5-BCF1-64960FFE9C8C}"/>
    <hyperlink ref="B121" r:id="rId98" xr:uid="{45DEC29B-FAAB-4BF5-9B57-04B5962E7096}"/>
    <hyperlink ref="B123" r:id="rId99" xr:uid="{753D2E99-3582-4B6C-AB53-7E78D600512E}"/>
    <hyperlink ref="B25" r:id="rId100" xr:uid="{3B6E2E8E-9E30-48CF-AA99-9983676BF3EA}"/>
    <hyperlink ref="B67" r:id="rId101" xr:uid="{369A835C-EA13-4DEA-9434-948DF7AD99EC}"/>
    <hyperlink ref="B78" r:id="rId102" xr:uid="{A3B1C688-6747-42C0-8FFA-97EEFFE8FA85}"/>
    <hyperlink ref="B80" r:id="rId103" xr:uid="{85642033-D101-453B-8A04-5B1ED8680D7A}"/>
    <hyperlink ref="B83" r:id="rId104" xr:uid="{0A17EBAF-B2E5-4043-B471-D09DF326DE35}"/>
    <hyperlink ref="B92" r:id="rId105" xr:uid="{3BDDF058-8537-444C-A8AB-5E59F7EFC910}"/>
    <hyperlink ref="B102" r:id="rId106" xr:uid="{752D9D7D-4C64-4EE6-AF43-CF2FEAB38F29}"/>
    <hyperlink ref="B103" r:id="rId107" xr:uid="{C42DB8E6-7B73-432C-9428-4EC652C30618}"/>
    <hyperlink ref="B126" r:id="rId108" xr:uid="{8C3E3AB4-A08C-497D-AF90-6E7FAE6A7483}"/>
    <hyperlink ref="B125" r:id="rId109" xr:uid="{1A93AFEE-85A9-408A-9EA9-AD35FD1F7D5E}"/>
    <hyperlink ref="B109" r:id="rId110" xr:uid="{5D129D03-AF3B-43D3-B6B4-077132E5C738}"/>
    <hyperlink ref="B122" r:id="rId111" xr:uid="{EA3E3EFF-3DBF-4E15-846C-1A21FFE9EC02}"/>
    <hyperlink ref="B112" r:id="rId112" xr:uid="{38EA1480-B5BA-4094-917C-94A1C955905E}"/>
    <hyperlink ref="B120" r:id="rId113" xr:uid="{CD49EF96-5A0D-4680-B2A0-4F54F1A0449A}"/>
    <hyperlink ref="B117" r:id="rId114" xr:uid="{CAA80989-0317-430A-B436-F75A69525FC2}"/>
    <hyperlink ref="B115" r:id="rId115" xr:uid="{6AF529AE-C4AD-4D49-A027-90E31F20E736}"/>
    <hyperlink ref="B114" r:id="rId116" xr:uid="{209C6A49-5622-4787-A80F-1CAA683C3386}"/>
    <hyperlink ref="B113" r:id="rId117" xr:uid="{0D95E64B-18EE-4A17-B5D1-40EFEA1ABA78}"/>
    <hyperlink ref="B124" r:id="rId118" xr:uid="{89475505-5FC5-43B9-8E61-56AAF38EECD1}"/>
    <hyperlink ref="B106" r:id="rId119" xr:uid="{6EA4D6E1-6CEF-4DF4-939A-DCF91ED43D2A}"/>
    <hyperlink ref="B86" r:id="rId120" xr:uid="{14F0FB73-B080-4193-B868-46B6335D85EC}"/>
    <hyperlink ref="B14" r:id="rId121" xr:uid="{C96B579F-F8E3-4D1B-B342-5A56DC5171E1}"/>
    <hyperlink ref="B98" r:id="rId122" xr:uid="{5293FBCD-0C3B-498B-BA95-D2B47B3CEFEE}"/>
    <hyperlink ref="B43" r:id="rId123" xr:uid="{4595D714-75D6-4625-98FB-8816AF00BC26}"/>
    <hyperlink ref="B46" r:id="rId124" xr:uid="{28C98132-4703-4BBB-B295-2C004788A131}"/>
  </hyperlinks>
  <pageMargins left="0.7" right="0.7" top="0.75" bottom="0.75" header="0" footer="0"/>
  <pageSetup orientation="landscape" r:id="rId12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204a05-e6b8-42df-845b-e9f00274ad0c" xsi:nil="true"/>
    <TaxCatchAll xmlns="6ede3624-3663-4e58-9892-4abc2451b23f" xsi:nil="true"/>
    <SharedWithUsers xmlns="6ede3624-3663-4e58-9892-4abc2451b23f">
      <UserInfo>
        <DisplayName>Natalia Jardon</DisplayName>
        <AccountId>89</AccountId>
        <AccountType/>
      </UserInfo>
      <UserInfo>
        <DisplayName>Irene Heras</DisplayName>
        <AccountId>96</AccountId>
        <AccountType/>
      </UserInfo>
      <UserInfo>
        <DisplayName>Lucía Estefanía González Medel</DisplayName>
        <AccountId>12</AccountId>
        <AccountType/>
      </UserInfo>
      <UserInfo>
        <DisplayName>Selma Maxinez</DisplayName>
        <AccountId>23</AccountId>
        <AccountType/>
      </UserInfo>
      <UserInfo>
        <DisplayName>Eréndira González</DisplayName>
        <AccountId>10</AccountId>
        <AccountType/>
      </UserInfo>
      <UserInfo>
        <DisplayName>Alejandra Nava</DisplayName>
        <AccountId>54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624E0AB978DCB43A306E48C5B469EDF" ma:contentTypeVersion="16" ma:contentTypeDescription="Create a new document." ma:contentTypeScope="" ma:versionID="570b8f0a82cb6cc75ee5056286dce384">
  <xsd:schema xmlns:xsd="http://www.w3.org/2001/XMLSchema" xmlns:xs="http://www.w3.org/2001/XMLSchema" xmlns:p="http://schemas.microsoft.com/office/2006/metadata/properties" xmlns:ns2="b3204a05-e6b8-42df-845b-e9f00274ad0c" xmlns:ns3="6ede3624-3663-4e58-9892-4abc2451b23f" targetNamespace="http://schemas.microsoft.com/office/2006/metadata/properties" ma:root="true" ma:fieldsID="bd5f44c423a2d2ac17d001159cdd9d8c" ns2:_="" ns3:_="">
    <xsd:import namespace="b3204a05-e6b8-42df-845b-e9f00274ad0c"/>
    <xsd:import namespace="6ede3624-3663-4e58-9892-4abc2451b2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204a05-e6b8-42df-845b-e9f00274ad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displayName="Image Tags_0" ma:hidden="true" ma:internalName="lcf76f155ced4ddcb4097134ff3c332f">
      <xsd:simpleType>
        <xsd:restriction base="dms:Note"/>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de3624-3663-4e58-9892-4abc2451b23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87adcaa-6927-4403-a7a5-cff7564c4004}" ma:internalName="TaxCatchAll" ma:showField="CatchAllData" ma:web="6ede3624-3663-4e58-9892-4abc2451b2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A0E744-EEB5-4D23-B7FE-70B6D6114893}">
  <ds:schemaRefs>
    <ds:schemaRef ds:uri="http://schemas.microsoft.com/sharepoint/v3/contenttype/forms"/>
  </ds:schemaRefs>
</ds:datastoreItem>
</file>

<file path=customXml/itemProps2.xml><?xml version="1.0" encoding="utf-8"?>
<ds:datastoreItem xmlns:ds="http://schemas.openxmlformats.org/officeDocument/2006/customXml" ds:itemID="{EF911869-55D5-4E06-9BC3-B3E015E6C39D}">
  <ds:schemaRefs>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elements/1.1/"/>
    <ds:schemaRef ds:uri="6ede3624-3663-4e58-9892-4abc2451b23f"/>
    <ds:schemaRef ds:uri="b3204a05-e6b8-42df-845b-e9f00274ad0c"/>
    <ds:schemaRef ds:uri="http://purl.org/dc/terms/"/>
  </ds:schemaRefs>
</ds:datastoreItem>
</file>

<file path=customXml/itemProps3.xml><?xml version="1.0" encoding="utf-8"?>
<ds:datastoreItem xmlns:ds="http://schemas.openxmlformats.org/officeDocument/2006/customXml" ds:itemID="{61554163-A602-40CB-9951-78A57433B2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204a05-e6b8-42df-845b-e9f00274ad0c"/>
    <ds:schemaRef ds:uri="6ede3624-3663-4e58-9892-4abc2451b2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7</vt:i4>
      </vt:variant>
    </vt:vector>
  </HeadingPairs>
  <TitlesOfParts>
    <vt:vector size="7" baseType="lpstr">
      <vt:lpstr>Introducción</vt:lpstr>
      <vt:lpstr>MAJ Variables</vt:lpstr>
      <vt:lpstr>MAJ Base de Datos</vt:lpstr>
      <vt:lpstr>MAJ Tipo de SO</vt:lpstr>
      <vt:lpstr>MAJ Entidad</vt:lpstr>
      <vt:lpstr>MAJ Descripción </vt:lpstr>
      <vt:lpstr>MAJ Evidencias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WJP Analista Dell 02</dc:creator>
  <cp:keywords/>
  <dc:description/>
  <cp:lastModifiedBy>Ricardo Alberto Luévano Barreto</cp:lastModifiedBy>
  <cp:revision/>
  <dcterms:created xsi:type="dcterms:W3CDTF">2022-12-18T09:20:04Z</dcterms:created>
  <dcterms:modified xsi:type="dcterms:W3CDTF">2023-10-04T17:37:47Z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0x010100E624E0AB978DCB43A306E48C5B469EDF</vt:lpwstr>
  </property>
</Properties>
</file>